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total!$A$1:$G$11</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 r="F10" i="23" s="1"/>
</calcChain>
</file>

<file path=xl/sharedStrings.xml><?xml version="1.0" encoding="utf-8"?>
<sst xmlns="http://schemas.openxmlformats.org/spreadsheetml/2006/main" count="983" uniqueCount="224">
  <si>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</si>
  <si>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</si>
  <si>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</si>
  <si>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</si>
  <si>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</si>
  <si>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</si>
  <si>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</si>
  <si>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</si>
  <si>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</si>
  <si>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</si>
  <si>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</si>
  <si>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</si>
  <si>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</si>
  <si>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</si>
  <si>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</si>
  <si>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</si>
  <si>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</si>
  <si>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</si>
  <si>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</si>
  <si>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</si>
  <si>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</si>
  <si>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</si>
  <si>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</si>
  <si>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</si>
  <si>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</si>
  <si>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</si>
  <si>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</si>
  <si>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</si>
  <si>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</si>
  <si>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</si>
  <si>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</si>
  <si>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</si>
  <si>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</si>
  <si>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</si>
  <si>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</si>
  <si>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</si>
  <si>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</si>
  <si>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</si>
  <si>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</si>
  <si>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</si>
  <si>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</si>
  <si>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</si>
  <si>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</si>
  <si>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</si>
  <si>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</si>
  <si>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</si>
  <si>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</si>
  <si>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</si>
  <si>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</si>
  <si>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</si>
  <si>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</si>
  <si>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</si>
  <si>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</si>
  <si>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</si>
  <si>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</si>
  <si>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</si>
  <si>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</si>
  <si>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</si>
  <si>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</si>
  <si>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</si>
  <si>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</si>
  <si>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</si>
  <si>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</si>
  <si>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</si>
  <si>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</si>
  <si>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</si>
  <si>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</si>
  <si>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</si>
  <si>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</si>
  <si>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</si>
  <si>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</si>
  <si>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</si>
  <si>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</si>
  <si>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</si>
  <si>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</si>
  <si>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</si>
  <si>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</si>
  <si>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</si>
  <si>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</si>
  <si>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</si>
  <si>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</si>
  <si>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</si>
  <si>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</si>
  <si>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</si>
  <si>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</si>
  <si>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</si>
  <si>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</si>
  <si>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</si>
  <si>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</si>
  <si>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</si>
  <si>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</si>
  <si>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</si>
  <si>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</si>
  <si>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</si>
  <si>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</si>
  <si>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</si>
  <si>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</si>
  <si>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</si>
  <si>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</si>
  <si>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</si>
  <si>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</si>
  <si>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</si>
  <si>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</si>
  <si>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</si>
  <si>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</si>
  <si>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</si>
  <si>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</si>
  <si>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</si>
  <si>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</si>
  <si>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</si>
  <si>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</si>
  <si>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</si>
  <si>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</si>
  <si>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</si>
  <si>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</si>
  <si>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</si>
  <si>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</si>
  <si>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</si>
  <si>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</si>
  <si>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</si>
  <si>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</si>
  <si>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</si>
  <si>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</si>
  <si>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</si>
  <si>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</si>
  <si>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</si>
  <si>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</si>
  <si>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</si>
  <si>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</si>
  <si>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</si>
  <si>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</si>
  <si>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</si>
  <si>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</si>
  <si>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</si>
  <si>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</si>
  <si>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</si>
  <si>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</si>
  <si>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</si>
  <si>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</si>
  <si>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</si>
  <si>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</si>
  <si>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</si>
  <si>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</si>
  <si>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</si>
  <si>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</si>
  <si>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</si>
  <si>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</si>
  <si>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</si>
  <si>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</si>
  <si>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</si>
  <si>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</si>
  <si>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</si>
  <si>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</si>
  <si>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</si>
  <si>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</si>
  <si>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</si>
  <si>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</si>
  <si>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</si>
  <si>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</si>
  <si>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</si>
  <si>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</si>
  <si>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</si>
  <si>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</si>
  <si>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</si>
  <si>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</si>
  <si>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</si>
  <si>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</si>
  <si>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</si>
  <si>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</si>
  <si>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</si>
  <si>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</si>
  <si>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</si>
  <si>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</si>
  <si>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</si>
  <si>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</si>
  <si>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</si>
  <si>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</si>
  <si>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</si>
  <si>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</si>
  <si>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</si>
  <si>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</si>
  <si>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</si>
  <si>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</si>
  <si>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</si>
  <si>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</si>
  <si>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</si>
  <si>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</si>
  <si>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</si>
  <si>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</si>
  <si>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</si>
  <si>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</si>
  <si>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</si>
  <si>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</si>
  <si>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</si>
  <si>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</si>
  <si>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</si>
  <si>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</si>
  <si>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</si>
  <si>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</si>
  <si>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</si>
  <si>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</si>
  <si>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</si>
  <si>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</si>
  <si>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</si>
  <si>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</si>
  <si>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</si>
  <si>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</si>
  <si>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Registro de preços para eventual aquisição de material bibliográfico, por meio de
registro do maior desconto percentual sobre os preços do catálogo ou das tabelas das
editoras, conforme áreas de interesse do Tribunal, conforme especificações constantes do
Anexo A do Termo de Referência.</t>
  </si>
  <si>
    <t>valor total com desconto</t>
  </si>
  <si>
    <t>45.438.297/0001-00 - ALPES DISTRIBUIDORA DE LIVROS LTDA</t>
  </si>
  <si>
    <t>11.311.279/0001-40 - EUNICE MARIA GONCALVES DE</t>
  </si>
  <si>
    <t>45.546.237/0001-00 - FHS LIVROS LTDA</t>
  </si>
  <si>
    <t>45.410.474/0001-40 - A. R. GOMES SERVICOS E COMERCIO</t>
  </si>
  <si>
    <t>50.834.788/0001-00 - REI DO ACM LTDA</t>
  </si>
  <si>
    <t>24.931.756/0001-12 - WORK DISTRIBUIDORA E SERVICO LTDA</t>
  </si>
  <si>
    <t>33.891.932/0001-20 - LIVROS E COISAS LIVRARIA LTDA</t>
  </si>
  <si>
    <t>02.117.769/0001-10 - MULT BOOKS LTDA</t>
  </si>
  <si>
    <t>46.586.795/0001-62 - UNILER DIGITAL LTDA</t>
  </si>
  <si>
    <t>08.065.700/0001-76 - EXITO DISTRIBUIDORA E COMERCIO DE LIVROS LTDA</t>
  </si>
  <si>
    <t>10.158.623/0001-40 - A PAGINA STORE COMERCIO DE LIVROS LTDA</t>
  </si>
  <si>
    <t>13.611.350/0001-36 - LUIS FERNANDO FERNANDES DA SILVA</t>
  </si>
  <si>
    <t>03.549.389/0001-17 - LIVRARIA E DISTRIBUIDORA MENTE SANA LTDA</t>
  </si>
  <si>
    <t>Valor de referência (Anexo A)</t>
  </si>
  <si>
    <t>desconto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</si>
</sst>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R$&quot;\ #,##0.00;[Red]\-&quot;R$&quot;\ #,##0.00"/>
    <numFmt numFmtId="44" formatCode="_-&quot;R$&quot;\ * #,##0.00_-;\-&quot;R$&quot;\ * #,##0.00_-;_-&quot;R$&quot;\ * &quot;-&quot;??_-;_-@_-"/>
    <numFmt numFmtId="164" formatCode="0.0000%"/>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8"/>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top" wrapText="1"/>
    </xf>
    <xf numFmtId="0" fontId="10" fillId="2" borderId="3" xfId="0" applyFont="1" applyFill="1" applyBorder="1" applyAlignment="1">
      <alignment horizontal="right"/>
    </xf>
    <xf numFmtId="164" fontId="8" fillId="2" borderId="4" xfId="2" quotePrefix="1" applyNumberFormat="1" applyFont="1" applyFill="1" applyBorder="1" applyAlignment="1">
      <alignment shrinkToFi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6" sqref="H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v>
      </c>
      <c r="B3" s="33" t="s">
        <v>207</v>
      </c>
      <c r="C3" s="35" t="s">
        <v>208</v>
      </c>
      <c r="D3" s="38">
        <v>1</v>
      </c>
      <c r="E3" s="39">
        <f>IF(C20&lt;=25%,D20,MIN(E20:F20))</f>
        <v>15511.02</v>
      </c>
      <c r="F3" s="39">
        <f>MIN(H3:H17)</f>
        <v>11248</v>
      </c>
      <c r="G3" s="5" t="s">
        <v>209</v>
      </c>
      <c r="H3" s="16">
        <v>17100</v>
      </c>
      <c r="I3" s="17" t="str">
        <f>IF(H3="","",(IF($C$20&lt;25%,"n/a",IF(H3&lt;=($D$20+$A$20),H3,"Descartado"))))</f>
        <v>n/a</v>
      </c>
    </row>
    <row r="4" spans="1:9" x14ac:dyDescent="0.25">
      <c r="A4" s="40"/>
      <c r="B4" s="34"/>
      <c r="C4" s="36"/>
      <c r="D4" s="38"/>
      <c r="E4" s="39"/>
      <c r="F4" s="39"/>
      <c r="G4" s="5" t="s">
        <v>210</v>
      </c>
      <c r="H4" s="16">
        <v>15650.3</v>
      </c>
      <c r="I4" s="17" t="str">
        <f t="shared" ref="I4:I17" si="0">IF(H4="","",(IF($C$20&lt;25%,"n/a",IF(H4&lt;=($D$20+$A$20),H4,"Descartado"))))</f>
        <v>n/a</v>
      </c>
    </row>
    <row r="5" spans="1:9" x14ac:dyDescent="0.25">
      <c r="A5" s="40"/>
      <c r="B5" s="34"/>
      <c r="C5" s="36"/>
      <c r="D5" s="38"/>
      <c r="E5" s="39"/>
      <c r="F5" s="39"/>
      <c r="G5" s="5" t="s">
        <v>211</v>
      </c>
      <c r="H5" s="16">
        <v>12293</v>
      </c>
      <c r="I5" s="17" t="str">
        <f t="shared" si="0"/>
        <v>n/a</v>
      </c>
    </row>
    <row r="6" spans="1:9" x14ac:dyDescent="0.25">
      <c r="A6" s="40"/>
      <c r="B6" s="34"/>
      <c r="C6" s="36"/>
      <c r="D6" s="38"/>
      <c r="E6" s="39"/>
      <c r="F6" s="39"/>
      <c r="G6" s="5" t="s">
        <v>212</v>
      </c>
      <c r="H6" s="16">
        <v>16910</v>
      </c>
      <c r="I6" s="17" t="str">
        <f t="shared" si="0"/>
        <v>n/a</v>
      </c>
    </row>
    <row r="7" spans="1:9" x14ac:dyDescent="0.25">
      <c r="A7" s="40"/>
      <c r="B7" s="34"/>
      <c r="C7" s="36"/>
      <c r="D7" s="38"/>
      <c r="E7" s="39"/>
      <c r="F7" s="39"/>
      <c r="G7" s="5" t="s">
        <v>213</v>
      </c>
      <c r="H7" s="16">
        <v>18810</v>
      </c>
      <c r="I7" s="17" t="str">
        <f t="shared" si="0"/>
        <v>n/a</v>
      </c>
    </row>
    <row r="8" spans="1:9" x14ac:dyDescent="0.25">
      <c r="A8" s="40"/>
      <c r="B8" s="34"/>
      <c r="C8" s="36"/>
      <c r="D8" s="38"/>
      <c r="E8" s="39"/>
      <c r="F8" s="39"/>
      <c r="G8" s="5" t="s">
        <v>214</v>
      </c>
      <c r="H8" s="16">
        <v>18988.599999999999</v>
      </c>
      <c r="I8" s="17" t="str">
        <f t="shared" si="0"/>
        <v>n/a</v>
      </c>
    </row>
    <row r="9" spans="1:9" x14ac:dyDescent="0.25">
      <c r="A9" s="40"/>
      <c r="B9" s="34"/>
      <c r="C9" s="36"/>
      <c r="D9" s="38"/>
      <c r="E9" s="39"/>
      <c r="F9" s="39"/>
      <c r="G9" s="5" t="s">
        <v>215</v>
      </c>
      <c r="H9" s="16">
        <v>12350</v>
      </c>
      <c r="I9" s="17" t="str">
        <f t="shared" si="0"/>
        <v>n/a</v>
      </c>
    </row>
    <row r="10" spans="1:9" x14ac:dyDescent="0.25">
      <c r="A10" s="40"/>
      <c r="B10" s="34"/>
      <c r="C10" s="36"/>
      <c r="D10" s="38"/>
      <c r="E10" s="39"/>
      <c r="F10" s="39"/>
      <c r="G10" s="5" t="s">
        <v>216</v>
      </c>
      <c r="H10" s="16">
        <v>18430</v>
      </c>
      <c r="I10" s="17" t="str">
        <f t="shared" si="0"/>
        <v>n/a</v>
      </c>
    </row>
    <row r="11" spans="1:9" x14ac:dyDescent="0.25">
      <c r="A11" s="40"/>
      <c r="B11" s="34"/>
      <c r="C11" s="36"/>
      <c r="D11" s="38"/>
      <c r="E11" s="39"/>
      <c r="F11" s="39"/>
      <c r="G11" s="5" t="s">
        <v>217</v>
      </c>
      <c r="H11" s="16">
        <v>14250</v>
      </c>
      <c r="I11" s="17" t="str">
        <f t="shared" si="0"/>
        <v>n/a</v>
      </c>
    </row>
    <row r="12" spans="1:9" x14ac:dyDescent="0.25">
      <c r="A12" s="40"/>
      <c r="B12" s="34"/>
      <c r="C12" s="36"/>
      <c r="D12" s="38"/>
      <c r="E12" s="39"/>
      <c r="F12" s="39"/>
      <c r="G12" s="5" t="s">
        <v>218</v>
      </c>
      <c r="H12" s="16">
        <v>11413.3</v>
      </c>
      <c r="I12" s="17" t="str">
        <f t="shared" si="0"/>
        <v>n/a</v>
      </c>
    </row>
    <row r="13" spans="1:9" x14ac:dyDescent="0.25">
      <c r="A13" s="40"/>
      <c r="B13" s="34"/>
      <c r="C13" s="36"/>
      <c r="D13" s="38"/>
      <c r="E13" s="39"/>
      <c r="F13" s="39"/>
      <c r="G13" s="5" t="s">
        <v>219</v>
      </c>
      <c r="H13" s="16">
        <v>11248</v>
      </c>
      <c r="I13" s="17" t="str">
        <f t="shared" si="0"/>
        <v>n/a</v>
      </c>
    </row>
    <row r="14" spans="1:9" x14ac:dyDescent="0.25">
      <c r="A14" s="40"/>
      <c r="B14" s="34"/>
      <c r="C14" s="36"/>
      <c r="D14" s="38"/>
      <c r="E14" s="39"/>
      <c r="F14" s="39"/>
      <c r="G14" s="5" t="s">
        <v>220</v>
      </c>
      <c r="H14" s="16">
        <v>16150</v>
      </c>
      <c r="I14" s="17" t="str">
        <f t="shared" si="0"/>
        <v>n/a</v>
      </c>
    </row>
    <row r="15" spans="1:9" x14ac:dyDescent="0.25">
      <c r="A15" s="40"/>
      <c r="B15" s="34"/>
      <c r="C15" s="36"/>
      <c r="D15" s="38"/>
      <c r="E15" s="39"/>
      <c r="F15" s="39"/>
      <c r="G15" s="5" t="s">
        <v>221</v>
      </c>
      <c r="H15" s="16">
        <v>18050</v>
      </c>
      <c r="I15" s="17" t="str">
        <f t="shared" si="0"/>
        <v>n/a</v>
      </c>
    </row>
    <row r="16" spans="1:9" x14ac:dyDescent="0.25">
      <c r="A16" s="40"/>
      <c r="B16" s="34"/>
      <c r="C16" s="36"/>
      <c r="D16" s="38"/>
      <c r="E16" s="39"/>
      <c r="F16" s="39"/>
      <c r="G16" s="5"/>
      <c r="H16" s="16"/>
      <c r="I16" s="17" t="str">
        <f t="shared" si="0"/>
        <v/>
      </c>
    </row>
    <row r="17" spans="1:9" x14ac:dyDescent="0.25">
      <c r="A17" s="40"/>
      <c r="B17" s="34"/>
      <c r="C17" s="37"/>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2883.2260943967408</v>
      </c>
      <c r="B20" s="8">
        <f>COUNT(H3:H17)</f>
        <v>13</v>
      </c>
      <c r="C20" s="9">
        <f>IF(B20&lt;2,"n/a",(A20/D20))</f>
        <v>0.185882430323521</v>
      </c>
      <c r="D20" s="10">
        <f>IFERROR(ROUND(AVERAGE(H3:H17),2),"")</f>
        <v>15511.02</v>
      </c>
      <c r="E20" s="15" t="str">
        <f>IFERROR(ROUND(IF(B20&lt;2,"n/a",(IF(C20&lt;=25%,"n/a",AVERAGE(I3:I17)))),2),"n/a")</f>
        <v>n/a</v>
      </c>
      <c r="F20" s="10">
        <f>IFERROR(ROUND(MEDIAN(H3:H17),2),"")</f>
        <v>16150</v>
      </c>
      <c r="G20" s="11" t="str">
        <f>IFERROR(INDEX(G3:G17,MATCH(H20,H3:H17,0)),"")</f>
        <v>10.158.623/0001-40 - A PAGINA STORE COMERCIO DE LIVROS LTDA</v>
      </c>
      <c r="H20" s="12">
        <f>F3</f>
        <v>11248</v>
      </c>
    </row>
    <row r="22" spans="1:9" x14ac:dyDescent="0.25">
      <c r="G22" s="13" t="s">
        <v>20</v>
      </c>
      <c r="H22" s="14">
        <f>IF(C20&lt;=25%,D20,MIN(E20:F20))</f>
        <v>15511.02</v>
      </c>
    </row>
    <row r="23" spans="1:9" x14ac:dyDescent="0.25">
      <c r="G23" s="13" t="s">
        <v>6</v>
      </c>
      <c r="H23" s="14">
        <f>ROUND(H22,2)*D3</f>
        <v>15511.02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10</v>
      </c>
      <c r="B3" s="33" t="s">
        <v>40</v>
      </c>
      <c r="C3" s="38" t="s">
        <v>7</v>
      </c>
      <c r="D3" s="38">
        <v>4</v>
      </c>
      <c r="E3" s="39">
        <f>IF(C20&lt;=25%,D20,MIN(E20:F20))</f>
        <v>96.78</v>
      </c>
      <c r="F3" s="39">
        <f>MIN(H3:H17)</f>
        <v>40</v>
      </c>
      <c r="G3" s="5" t="s">
        <v>104</v>
      </c>
      <c r="H3" s="16">
        <v>98</v>
      </c>
      <c r="I3" s="17">
        <f>IF(H3="","",(IF($C$20&lt;25%,"n/a",IF(H3&lt;=($D$20+$A$20),H3,"Descartado"))))</f>
        <v>98</v>
      </c>
    </row>
    <row r="4" spans="1:9" x14ac:dyDescent="0.25">
      <c r="A4" s="40"/>
      <c r="B4" s="34"/>
      <c r="C4" s="38"/>
      <c r="D4" s="38"/>
      <c r="E4" s="39"/>
      <c r="F4" s="39"/>
      <c r="G4" s="5" t="s">
        <v>105</v>
      </c>
      <c r="H4" s="16">
        <v>134.55000000000001</v>
      </c>
      <c r="I4" s="17">
        <f t="shared" ref="I4:I17" si="0">IF(H4="","",(IF($C$20&lt;25%,"n/a",IF(H4&lt;=($D$20+$A$20),H4,"Descartado"))))</f>
        <v>134.55000000000001</v>
      </c>
    </row>
    <row r="5" spans="1:9" x14ac:dyDescent="0.25">
      <c r="A5" s="40"/>
      <c r="B5" s="34"/>
      <c r="C5" s="38"/>
      <c r="D5" s="38"/>
      <c r="E5" s="39"/>
      <c r="F5" s="39"/>
      <c r="G5" s="5" t="s">
        <v>106</v>
      </c>
      <c r="H5" s="16">
        <v>59.77</v>
      </c>
      <c r="I5" s="17">
        <f t="shared" si="0"/>
        <v>59.77</v>
      </c>
    </row>
    <row r="6" spans="1:9" x14ac:dyDescent="0.25">
      <c r="A6" s="40"/>
      <c r="B6" s="34"/>
      <c r="C6" s="38"/>
      <c r="D6" s="38"/>
      <c r="E6" s="39"/>
      <c r="F6" s="39"/>
      <c r="G6" s="5" t="s">
        <v>107</v>
      </c>
      <c r="H6" s="16">
        <v>167</v>
      </c>
      <c r="I6" s="17">
        <f t="shared" si="0"/>
        <v>167</v>
      </c>
    </row>
    <row r="7" spans="1:9" x14ac:dyDescent="0.25">
      <c r="A7" s="40"/>
      <c r="B7" s="34"/>
      <c r="C7" s="38"/>
      <c r="D7" s="38"/>
      <c r="E7" s="39"/>
      <c r="F7" s="39"/>
      <c r="G7" s="5" t="s">
        <v>108</v>
      </c>
      <c r="H7" s="16">
        <v>60</v>
      </c>
      <c r="I7" s="17">
        <f t="shared" si="0"/>
        <v>60</v>
      </c>
    </row>
    <row r="8" spans="1:9" x14ac:dyDescent="0.25">
      <c r="A8" s="40"/>
      <c r="B8" s="34"/>
      <c r="C8" s="38"/>
      <c r="D8" s="38"/>
      <c r="E8" s="39"/>
      <c r="F8" s="39"/>
      <c r="G8" s="5" t="s">
        <v>109</v>
      </c>
      <c r="H8" s="16">
        <v>50</v>
      </c>
      <c r="I8" s="17">
        <f t="shared" si="0"/>
        <v>50</v>
      </c>
    </row>
    <row r="9" spans="1:9" x14ac:dyDescent="0.25">
      <c r="A9" s="40"/>
      <c r="B9" s="34"/>
      <c r="C9" s="38"/>
      <c r="D9" s="38"/>
      <c r="E9" s="39"/>
      <c r="F9" s="39"/>
      <c r="G9" s="5" t="s">
        <v>110</v>
      </c>
      <c r="H9" s="16">
        <v>40</v>
      </c>
      <c r="I9" s="17">
        <f t="shared" si="0"/>
        <v>40</v>
      </c>
    </row>
    <row r="10" spans="1:9" x14ac:dyDescent="0.25">
      <c r="A10" s="40"/>
      <c r="B10" s="34"/>
      <c r="C10" s="38"/>
      <c r="D10" s="38"/>
      <c r="E10" s="39"/>
      <c r="F10" s="39"/>
      <c r="G10" s="5" t="s">
        <v>111</v>
      </c>
      <c r="H10" s="16">
        <v>198.99</v>
      </c>
      <c r="I10" s="17" t="str">
        <f t="shared" si="0"/>
        <v>Descartado</v>
      </c>
    </row>
    <row r="11" spans="1:9" x14ac:dyDescent="0.25">
      <c r="A11" s="40"/>
      <c r="B11" s="34"/>
      <c r="C11" s="38"/>
      <c r="D11" s="38"/>
      <c r="E11" s="39"/>
      <c r="F11" s="39"/>
      <c r="G11" s="5" t="s">
        <v>112</v>
      </c>
      <c r="H11" s="16">
        <v>200</v>
      </c>
      <c r="I11" s="17" t="str">
        <f t="shared" si="0"/>
        <v>Descartado</v>
      </c>
    </row>
    <row r="12" spans="1:9" x14ac:dyDescent="0.25">
      <c r="A12" s="40"/>
      <c r="B12" s="34"/>
      <c r="C12" s="38"/>
      <c r="D12" s="38"/>
      <c r="E12" s="39"/>
      <c r="F12" s="39"/>
      <c r="G12" s="5" t="s">
        <v>177</v>
      </c>
      <c r="H12" s="16">
        <v>199</v>
      </c>
      <c r="I12" s="17" t="str">
        <f t="shared" si="0"/>
        <v>Descartado</v>
      </c>
    </row>
    <row r="13" spans="1:9" x14ac:dyDescent="0.25">
      <c r="A13" s="40"/>
      <c r="B13" s="34"/>
      <c r="C13" s="38"/>
      <c r="D13" s="38"/>
      <c r="E13" s="39"/>
      <c r="F13" s="39"/>
      <c r="G13" s="5" t="s">
        <v>178</v>
      </c>
      <c r="H13" s="16">
        <v>164.9</v>
      </c>
      <c r="I13" s="17">
        <f t="shared" si="0"/>
        <v>164.9</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11</v>
      </c>
      <c r="B3" s="33" t="s">
        <v>41</v>
      </c>
      <c r="C3" s="38" t="s">
        <v>7</v>
      </c>
      <c r="D3" s="38">
        <v>2</v>
      </c>
      <c r="E3" s="39">
        <f>IF(C20&lt;=25%,D20,MIN(E20:F20))</f>
        <v>317.42</v>
      </c>
      <c r="F3" s="39">
        <f>MIN(H3:H17)</f>
        <v>143.76</v>
      </c>
      <c r="G3" s="5" t="s">
        <v>67</v>
      </c>
      <c r="H3" s="16">
        <v>308.31</v>
      </c>
      <c r="I3" s="17">
        <f>IF(H3="","",(IF($C$20&lt;25%,"n/a",IF(H3&lt;=($D$20+$A$20),H3,"Descartado"))))</f>
        <v>308.31</v>
      </c>
    </row>
    <row r="4" spans="1:9" x14ac:dyDescent="0.25">
      <c r="A4" s="40"/>
      <c r="B4" s="34"/>
      <c r="C4" s="38"/>
      <c r="D4" s="38"/>
      <c r="E4" s="39"/>
      <c r="F4" s="39"/>
      <c r="G4" s="5" t="s">
        <v>113</v>
      </c>
      <c r="H4" s="16">
        <v>283</v>
      </c>
      <c r="I4" s="17">
        <f t="shared" ref="I4:I17" si="0">IF(H4="","",(IF($C$20&lt;25%,"n/a",IF(H4&lt;=($D$20+$A$20),H4,"Descartado"))))</f>
        <v>283</v>
      </c>
    </row>
    <row r="5" spans="1:9" x14ac:dyDescent="0.25">
      <c r="A5" s="40"/>
      <c r="B5" s="34"/>
      <c r="C5" s="38"/>
      <c r="D5" s="38"/>
      <c r="E5" s="39"/>
      <c r="F5" s="39"/>
      <c r="G5" s="5" t="s">
        <v>114</v>
      </c>
      <c r="H5" s="16">
        <v>896</v>
      </c>
      <c r="I5" s="17" t="str">
        <f t="shared" si="0"/>
        <v>Descartado</v>
      </c>
    </row>
    <row r="6" spans="1:9" x14ac:dyDescent="0.25">
      <c r="A6" s="40"/>
      <c r="B6" s="34"/>
      <c r="C6" s="38"/>
      <c r="D6" s="38"/>
      <c r="E6" s="39"/>
      <c r="F6" s="39"/>
      <c r="G6" s="5" t="s">
        <v>68</v>
      </c>
      <c r="H6" s="16">
        <v>949</v>
      </c>
      <c r="I6" s="17" t="str">
        <f t="shared" si="0"/>
        <v>Descartado</v>
      </c>
    </row>
    <row r="7" spans="1:9" x14ac:dyDescent="0.25">
      <c r="A7" s="40"/>
      <c r="B7" s="34"/>
      <c r="C7" s="38"/>
      <c r="D7" s="38"/>
      <c r="E7" s="39"/>
      <c r="F7" s="39"/>
      <c r="G7" s="5" t="s">
        <v>115</v>
      </c>
      <c r="H7" s="16">
        <v>1100</v>
      </c>
      <c r="I7" s="17" t="str">
        <f t="shared" si="0"/>
        <v>Descartado</v>
      </c>
    </row>
    <row r="8" spans="1:9" x14ac:dyDescent="0.25">
      <c r="A8" s="40"/>
      <c r="B8" s="34"/>
      <c r="C8" s="38"/>
      <c r="D8" s="38"/>
      <c r="E8" s="39"/>
      <c r="F8" s="39"/>
      <c r="G8" s="5" t="s">
        <v>116</v>
      </c>
      <c r="H8" s="16">
        <v>412</v>
      </c>
      <c r="I8" s="17">
        <f t="shared" si="0"/>
        <v>412</v>
      </c>
    </row>
    <row r="9" spans="1:9" x14ac:dyDescent="0.25">
      <c r="A9" s="40"/>
      <c r="B9" s="34"/>
      <c r="C9" s="38"/>
      <c r="D9" s="38"/>
      <c r="E9" s="39"/>
      <c r="F9" s="39"/>
      <c r="G9" s="5" t="s">
        <v>117</v>
      </c>
      <c r="H9" s="16">
        <v>328.87</v>
      </c>
      <c r="I9" s="17">
        <f t="shared" si="0"/>
        <v>328.87</v>
      </c>
    </row>
    <row r="10" spans="1:9" x14ac:dyDescent="0.25">
      <c r="A10" s="40"/>
      <c r="B10" s="34"/>
      <c r="C10" s="38"/>
      <c r="D10" s="38"/>
      <c r="E10" s="39"/>
      <c r="F10" s="39"/>
      <c r="G10" s="5" t="s">
        <v>118</v>
      </c>
      <c r="H10" s="16">
        <v>250</v>
      </c>
      <c r="I10" s="17">
        <f t="shared" si="0"/>
        <v>250</v>
      </c>
    </row>
    <row r="11" spans="1:9" x14ac:dyDescent="0.25">
      <c r="A11" s="40"/>
      <c r="B11" s="34"/>
      <c r="C11" s="38"/>
      <c r="D11" s="38"/>
      <c r="E11" s="39"/>
      <c r="F11" s="39"/>
      <c r="G11" s="5" t="s">
        <v>119</v>
      </c>
      <c r="H11" s="16">
        <v>143.76</v>
      </c>
      <c r="I11" s="17">
        <f t="shared" si="0"/>
        <v>143.76</v>
      </c>
    </row>
    <row r="12" spans="1:9" x14ac:dyDescent="0.25">
      <c r="A12" s="40"/>
      <c r="B12" s="34"/>
      <c r="C12" s="38"/>
      <c r="D12" s="38"/>
      <c r="E12" s="39"/>
      <c r="F12" s="39"/>
      <c r="G12" s="5" t="s">
        <v>98</v>
      </c>
      <c r="H12" s="16">
        <v>583.65</v>
      </c>
      <c r="I12" s="17">
        <f t="shared" si="0"/>
        <v>583.65</v>
      </c>
    </row>
    <row r="13" spans="1:9" x14ac:dyDescent="0.25">
      <c r="A13" s="40"/>
      <c r="B13" s="34"/>
      <c r="C13" s="38"/>
      <c r="D13" s="38"/>
      <c r="E13" s="39"/>
      <c r="F13" s="39"/>
      <c r="G13" s="5" t="s">
        <v>120</v>
      </c>
      <c r="H13" s="16">
        <v>376.2</v>
      </c>
      <c r="I13" s="17">
        <f t="shared" si="0"/>
        <v>376.2</v>
      </c>
    </row>
    <row r="14" spans="1:9" x14ac:dyDescent="0.25">
      <c r="A14" s="40"/>
      <c r="B14" s="34"/>
      <c r="C14" s="38"/>
      <c r="D14" s="38"/>
      <c r="E14" s="39"/>
      <c r="F14" s="39"/>
      <c r="G14" s="5" t="s">
        <v>171</v>
      </c>
      <c r="H14" s="16">
        <v>171.03</v>
      </c>
      <c r="I14" s="17">
        <f t="shared" si="0"/>
        <v>171.03</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12</v>
      </c>
      <c r="B3" s="33" t="s">
        <v>42</v>
      </c>
      <c r="C3" s="38" t="s">
        <v>7</v>
      </c>
      <c r="D3" s="38">
        <v>1</v>
      </c>
      <c r="E3" s="39">
        <f>IF(C20&lt;=25%,D20,MIN(E20:F20))</f>
        <v>808.95</v>
      </c>
      <c r="F3" s="39">
        <f>MIN(H3:H17)</f>
        <v>289.89999999999998</v>
      </c>
      <c r="G3" s="5" t="s">
        <v>100</v>
      </c>
      <c r="H3" s="16">
        <v>761.9</v>
      </c>
      <c r="I3" s="17">
        <f>IF(H3="","",(IF($C$20&lt;25%,"n/a",IF(H3&lt;=($D$20+$A$20),H3,"Descartado"))))</f>
        <v>761.9</v>
      </c>
    </row>
    <row r="4" spans="1:9" x14ac:dyDescent="0.25">
      <c r="A4" s="40"/>
      <c r="B4" s="34"/>
      <c r="C4" s="38"/>
      <c r="D4" s="38"/>
      <c r="E4" s="39"/>
      <c r="F4" s="39"/>
      <c r="G4" s="5" t="s">
        <v>121</v>
      </c>
      <c r="H4" s="16">
        <v>748</v>
      </c>
      <c r="I4" s="17">
        <f t="shared" ref="I4:I17" si="0">IF(H4="","",(IF($C$20&lt;25%,"n/a",IF(H4&lt;=($D$20+$A$20),H4,"Descartado"))))</f>
        <v>748</v>
      </c>
    </row>
    <row r="5" spans="1:9" x14ac:dyDescent="0.25">
      <c r="A5" s="40"/>
      <c r="B5" s="34"/>
      <c r="C5" s="38"/>
      <c r="D5" s="38"/>
      <c r="E5" s="39"/>
      <c r="F5" s="39"/>
      <c r="G5" s="5" t="s">
        <v>107</v>
      </c>
      <c r="H5" s="16">
        <v>1880</v>
      </c>
      <c r="I5" s="17" t="str">
        <f t="shared" si="0"/>
        <v>Descartado</v>
      </c>
    </row>
    <row r="6" spans="1:9" x14ac:dyDescent="0.25">
      <c r="A6" s="40"/>
      <c r="B6" s="34"/>
      <c r="C6" s="38"/>
      <c r="D6" s="38"/>
      <c r="E6" s="39"/>
      <c r="F6" s="39"/>
      <c r="G6" s="5" t="s">
        <v>122</v>
      </c>
      <c r="H6" s="16">
        <v>1084.05</v>
      </c>
      <c r="I6" s="17">
        <f t="shared" si="0"/>
        <v>1084.05</v>
      </c>
    </row>
    <row r="7" spans="1:9" x14ac:dyDescent="0.25">
      <c r="A7" s="40"/>
      <c r="B7" s="34"/>
      <c r="C7" s="38"/>
      <c r="D7" s="38"/>
      <c r="E7" s="39"/>
      <c r="F7" s="39"/>
      <c r="G7" s="5" t="s">
        <v>123</v>
      </c>
      <c r="H7" s="16">
        <v>1178</v>
      </c>
      <c r="I7" s="17">
        <f t="shared" si="0"/>
        <v>1178</v>
      </c>
    </row>
    <row r="8" spans="1:9" x14ac:dyDescent="0.25">
      <c r="A8" s="40"/>
      <c r="B8" s="34"/>
      <c r="C8" s="38"/>
      <c r="D8" s="38"/>
      <c r="E8" s="39"/>
      <c r="F8" s="39"/>
      <c r="G8" s="5" t="s">
        <v>124</v>
      </c>
      <c r="H8" s="16">
        <v>1500</v>
      </c>
      <c r="I8" s="17" t="str">
        <f t="shared" si="0"/>
        <v>Descartado</v>
      </c>
    </row>
    <row r="9" spans="1:9" x14ac:dyDescent="0.25">
      <c r="A9" s="40"/>
      <c r="B9" s="34"/>
      <c r="C9" s="38"/>
      <c r="D9" s="38"/>
      <c r="E9" s="39"/>
      <c r="F9" s="39"/>
      <c r="G9" s="5" t="s">
        <v>125</v>
      </c>
      <c r="H9" s="16">
        <v>859</v>
      </c>
      <c r="I9" s="17">
        <f t="shared" si="0"/>
        <v>859</v>
      </c>
    </row>
    <row r="10" spans="1:9" x14ac:dyDescent="0.25">
      <c r="A10" s="40"/>
      <c r="B10" s="34"/>
      <c r="C10" s="38"/>
      <c r="D10" s="38"/>
      <c r="E10" s="39"/>
      <c r="F10" s="39"/>
      <c r="G10" s="5" t="s">
        <v>126</v>
      </c>
      <c r="H10" s="16">
        <v>673.78</v>
      </c>
      <c r="I10" s="17">
        <f t="shared" si="0"/>
        <v>673.78</v>
      </c>
    </row>
    <row r="11" spans="1:9" x14ac:dyDescent="0.25">
      <c r="A11" s="40"/>
      <c r="B11" s="34"/>
      <c r="C11" s="38"/>
      <c r="D11" s="38"/>
      <c r="E11" s="39"/>
      <c r="F11" s="39"/>
      <c r="G11" s="5" t="s">
        <v>179</v>
      </c>
      <c r="H11" s="16">
        <v>877</v>
      </c>
      <c r="I11" s="17">
        <f t="shared" si="0"/>
        <v>877</v>
      </c>
    </row>
    <row r="12" spans="1:9" x14ac:dyDescent="0.25">
      <c r="A12" s="40"/>
      <c r="B12" s="34"/>
      <c r="C12" s="38"/>
      <c r="D12" s="38"/>
      <c r="E12" s="39"/>
      <c r="F12" s="39"/>
      <c r="G12" s="5" t="s">
        <v>180</v>
      </c>
      <c r="H12" s="16">
        <v>289.89999999999998</v>
      </c>
      <c r="I12" s="17">
        <f t="shared" si="0"/>
        <v>289.89999999999998</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13</v>
      </c>
      <c r="B3" s="33" t="s">
        <v>43</v>
      </c>
      <c r="C3" s="38" t="s">
        <v>7</v>
      </c>
      <c r="D3" s="38">
        <v>2</v>
      </c>
      <c r="E3" s="39">
        <f>IF(C20&lt;=25%,D20,MIN(E20:F20))</f>
        <v>733.15</v>
      </c>
      <c r="F3" s="39">
        <f>MIN(H3:H17)</f>
        <v>530</v>
      </c>
      <c r="G3" s="5" t="s">
        <v>127</v>
      </c>
      <c r="H3" s="16">
        <v>2799.98</v>
      </c>
      <c r="I3" s="17" t="str">
        <f>IF(H3="","",(IF($C$20&lt;25%,"n/a",IF(H3&lt;=($D$20+$A$20),H3,"Descartado"))))</f>
        <v>Descartado</v>
      </c>
    </row>
    <row r="4" spans="1:9" x14ac:dyDescent="0.25">
      <c r="A4" s="40"/>
      <c r="B4" s="34"/>
      <c r="C4" s="38"/>
      <c r="D4" s="38"/>
      <c r="E4" s="39"/>
      <c r="F4" s="39"/>
      <c r="G4" s="5" t="s">
        <v>128</v>
      </c>
      <c r="H4" s="16">
        <v>839.76</v>
      </c>
      <c r="I4" s="17">
        <f t="shared" ref="I4:I17" si="0">IF(H4="","",(IF($C$20&lt;25%,"n/a",IF(H4&lt;=($D$20+$A$20),H4,"Descartado"))))</f>
        <v>839.76</v>
      </c>
    </row>
    <row r="5" spans="1:9" x14ac:dyDescent="0.25">
      <c r="A5" s="40"/>
      <c r="B5" s="34"/>
      <c r="C5" s="38"/>
      <c r="D5" s="38"/>
      <c r="E5" s="39"/>
      <c r="F5" s="39"/>
      <c r="G5" s="5" t="s">
        <v>129</v>
      </c>
      <c r="H5" s="16">
        <v>657.09</v>
      </c>
      <c r="I5" s="17">
        <f t="shared" si="0"/>
        <v>657.09</v>
      </c>
    </row>
    <row r="6" spans="1:9" x14ac:dyDescent="0.25">
      <c r="A6" s="40"/>
      <c r="B6" s="34"/>
      <c r="C6" s="38"/>
      <c r="D6" s="38"/>
      <c r="E6" s="39"/>
      <c r="F6" s="39"/>
      <c r="G6" s="5" t="s">
        <v>97</v>
      </c>
      <c r="H6" s="16">
        <v>939</v>
      </c>
      <c r="I6" s="17">
        <f t="shared" si="0"/>
        <v>939</v>
      </c>
    </row>
    <row r="7" spans="1:9" x14ac:dyDescent="0.25">
      <c r="A7" s="40"/>
      <c r="B7" s="34"/>
      <c r="C7" s="38"/>
      <c r="D7" s="38"/>
      <c r="E7" s="39"/>
      <c r="F7" s="39"/>
      <c r="G7" s="5" t="s">
        <v>181</v>
      </c>
      <c r="H7" s="16">
        <v>530</v>
      </c>
      <c r="I7" s="17">
        <f t="shared" si="0"/>
        <v>530</v>
      </c>
    </row>
    <row r="8" spans="1:9" x14ac:dyDescent="0.25">
      <c r="A8" s="40"/>
      <c r="B8" s="34"/>
      <c r="C8" s="38"/>
      <c r="D8" s="38"/>
      <c r="E8" s="39"/>
      <c r="F8" s="39"/>
      <c r="G8" s="5" t="s">
        <v>182</v>
      </c>
      <c r="H8" s="16">
        <v>699.9</v>
      </c>
      <c r="I8" s="17">
        <f t="shared" si="0"/>
        <v>699.9</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14</v>
      </c>
      <c r="B3" s="33" t="s">
        <v>44</v>
      </c>
      <c r="C3" s="38" t="s">
        <v>7</v>
      </c>
      <c r="D3" s="38">
        <v>2</v>
      </c>
      <c r="E3" s="39">
        <f>IF(C20&lt;=25%,D20,MIN(E20:F20))</f>
        <v>450</v>
      </c>
      <c r="F3" s="39">
        <f>MIN(H3:H17)</f>
        <v>305</v>
      </c>
      <c r="G3" s="5" t="s">
        <v>130</v>
      </c>
      <c r="H3" s="16">
        <v>450</v>
      </c>
      <c r="I3" s="17">
        <f>IF(H3="","",(IF($C$20&lt;25%,"n/a",IF(H3&lt;=($D$20+$A$20),H3,"Descartado"))))</f>
        <v>450</v>
      </c>
    </row>
    <row r="4" spans="1:9" x14ac:dyDescent="0.25">
      <c r="A4" s="40"/>
      <c r="B4" s="34"/>
      <c r="C4" s="38"/>
      <c r="D4" s="38"/>
      <c r="E4" s="39"/>
      <c r="F4" s="39"/>
      <c r="G4" s="5" t="s">
        <v>131</v>
      </c>
      <c r="H4" s="16">
        <v>425.7</v>
      </c>
      <c r="I4" s="17">
        <f t="shared" ref="I4:I17" si="0">IF(H4="","",(IF($C$20&lt;25%,"n/a",IF(H4&lt;=($D$20+$A$20),H4,"Descartado"))))</f>
        <v>425.7</v>
      </c>
    </row>
    <row r="5" spans="1:9" x14ac:dyDescent="0.25">
      <c r="A5" s="40"/>
      <c r="B5" s="34"/>
      <c r="C5" s="38"/>
      <c r="D5" s="38"/>
      <c r="E5" s="39"/>
      <c r="F5" s="39"/>
      <c r="G5" s="5" t="s">
        <v>102</v>
      </c>
      <c r="H5" s="16">
        <v>471.67</v>
      </c>
      <c r="I5" s="17">
        <f t="shared" si="0"/>
        <v>471.67</v>
      </c>
    </row>
    <row r="6" spans="1:9" x14ac:dyDescent="0.25">
      <c r="A6" s="40"/>
      <c r="B6" s="34"/>
      <c r="C6" s="38"/>
      <c r="D6" s="38"/>
      <c r="E6" s="39"/>
      <c r="F6" s="39"/>
      <c r="G6" s="5" t="s">
        <v>104</v>
      </c>
      <c r="H6" s="16">
        <v>749.5</v>
      </c>
      <c r="I6" s="17">
        <f t="shared" si="0"/>
        <v>749.5</v>
      </c>
    </row>
    <row r="7" spans="1:9" x14ac:dyDescent="0.25">
      <c r="A7" s="40"/>
      <c r="B7" s="34"/>
      <c r="C7" s="38"/>
      <c r="D7" s="38"/>
      <c r="E7" s="39"/>
      <c r="F7" s="39"/>
      <c r="G7" s="5" t="s">
        <v>132</v>
      </c>
      <c r="H7" s="16">
        <v>4000</v>
      </c>
      <c r="I7" s="17" t="str">
        <f t="shared" si="0"/>
        <v>Descartado</v>
      </c>
    </row>
    <row r="8" spans="1:9" x14ac:dyDescent="0.25">
      <c r="A8" s="40"/>
      <c r="B8" s="34"/>
      <c r="C8" s="38"/>
      <c r="D8" s="38"/>
      <c r="E8" s="39"/>
      <c r="F8" s="39"/>
      <c r="G8" s="5" t="s">
        <v>133</v>
      </c>
      <c r="H8" s="16">
        <v>305</v>
      </c>
      <c r="I8" s="17">
        <f t="shared" si="0"/>
        <v>305</v>
      </c>
    </row>
    <row r="9" spans="1:9" x14ac:dyDescent="0.25">
      <c r="A9" s="40"/>
      <c r="B9" s="34"/>
      <c r="C9" s="38"/>
      <c r="D9" s="38"/>
      <c r="E9" s="39"/>
      <c r="F9" s="39"/>
      <c r="G9" s="5" t="s">
        <v>172</v>
      </c>
      <c r="H9" s="16">
        <v>441</v>
      </c>
      <c r="I9" s="17">
        <f t="shared" si="0"/>
        <v>441</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15</v>
      </c>
      <c r="B3" s="33" t="s">
        <v>45</v>
      </c>
      <c r="C3" s="38" t="s">
        <v>7</v>
      </c>
      <c r="D3" s="38">
        <v>1</v>
      </c>
      <c r="E3" s="39">
        <f>IF(C20&lt;=25%,D20,MIN(E20:F20))</f>
        <v>793.68</v>
      </c>
      <c r="F3" s="39">
        <f>MIN(H3:H17)</f>
        <v>747.75</v>
      </c>
      <c r="G3" s="5" t="s">
        <v>134</v>
      </c>
      <c r="H3" s="16">
        <v>839.6</v>
      </c>
      <c r="I3" s="17">
        <f>IF(H3="","",(IF($C$20&lt;25%,"n/a",IF(H3&lt;=($D$20+$A$20),H3,"Descartado"))))</f>
        <v>839.6</v>
      </c>
    </row>
    <row r="4" spans="1:9" x14ac:dyDescent="0.25">
      <c r="A4" s="40"/>
      <c r="B4" s="34"/>
      <c r="C4" s="38"/>
      <c r="D4" s="38"/>
      <c r="E4" s="39"/>
      <c r="F4" s="39"/>
      <c r="G4" s="5" t="s">
        <v>135</v>
      </c>
      <c r="H4" s="16">
        <v>747.75</v>
      </c>
      <c r="I4" s="17">
        <f t="shared" ref="I4:I17" si="0">IF(H4="","",(IF($C$20&lt;25%,"n/a",IF(H4&lt;=($D$20+$A$20),H4,"Descartado"))))</f>
        <v>747.75</v>
      </c>
    </row>
    <row r="5" spans="1:9" x14ac:dyDescent="0.25">
      <c r="A5" s="40"/>
      <c r="B5" s="34"/>
      <c r="C5" s="38"/>
      <c r="D5" s="38"/>
      <c r="E5" s="39"/>
      <c r="F5" s="39"/>
      <c r="G5" s="5" t="s">
        <v>172</v>
      </c>
      <c r="H5" s="16">
        <v>1201.19</v>
      </c>
      <c r="I5" s="17" t="str">
        <f t="shared" si="0"/>
        <v>Descartado</v>
      </c>
    </row>
    <row r="6" spans="1:9" x14ac:dyDescent="0.25">
      <c r="A6" s="40"/>
      <c r="B6" s="34"/>
      <c r="C6" s="38"/>
      <c r="D6" s="38"/>
      <c r="E6" s="39"/>
      <c r="F6" s="39"/>
      <c r="G6" s="5"/>
      <c r="H6" s="16"/>
      <c r="I6" s="17" t="str">
        <f t="shared" si="0"/>
        <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16</v>
      </c>
      <c r="B3" s="33" t="s">
        <v>46</v>
      </c>
      <c r="C3" s="38" t="s">
        <v>7</v>
      </c>
      <c r="D3" s="38">
        <v>1</v>
      </c>
      <c r="E3" s="39">
        <f>IF(C20&lt;=25%,D20,MIN(E20:F20))</f>
        <v>2798</v>
      </c>
      <c r="F3" s="39">
        <f>MIN(H3:H17)</f>
        <v>1999</v>
      </c>
      <c r="G3" s="5" t="s">
        <v>136</v>
      </c>
      <c r="H3" s="16">
        <v>43500</v>
      </c>
      <c r="I3" s="17" t="str">
        <f>IF(H3="","",(IF($C$20&lt;25%,"n/a",IF(H3&lt;=($D$20+$A$20),H3,"Descartado"))))</f>
        <v>Descartado</v>
      </c>
    </row>
    <row r="4" spans="1:9" x14ac:dyDescent="0.25">
      <c r="A4" s="40"/>
      <c r="B4" s="34"/>
      <c r="C4" s="38"/>
      <c r="D4" s="38"/>
      <c r="E4" s="39"/>
      <c r="F4" s="39"/>
      <c r="G4" s="5" t="s">
        <v>137</v>
      </c>
      <c r="H4" s="16">
        <v>3750</v>
      </c>
      <c r="I4" s="17">
        <f t="shared" ref="I4:I17" si="0">IF(H4="","",(IF($C$20&lt;25%,"n/a",IF(H4&lt;=($D$20+$A$20),H4,"Descartado"))))</f>
        <v>3750</v>
      </c>
    </row>
    <row r="5" spans="1:9" x14ac:dyDescent="0.25">
      <c r="A5" s="40"/>
      <c r="B5" s="34"/>
      <c r="C5" s="38"/>
      <c r="D5" s="38"/>
      <c r="E5" s="39"/>
      <c r="F5" s="39"/>
      <c r="G5" s="5" t="s">
        <v>138</v>
      </c>
      <c r="H5" s="16">
        <v>2000</v>
      </c>
      <c r="I5" s="17">
        <f t="shared" si="0"/>
        <v>2000</v>
      </c>
    </row>
    <row r="6" spans="1:9" x14ac:dyDescent="0.25">
      <c r="A6" s="40"/>
      <c r="B6" s="34"/>
      <c r="C6" s="38"/>
      <c r="D6" s="38"/>
      <c r="E6" s="39"/>
      <c r="F6" s="39"/>
      <c r="G6" s="5" t="s">
        <v>139</v>
      </c>
      <c r="H6" s="16">
        <v>19250</v>
      </c>
      <c r="I6" s="17">
        <f t="shared" si="0"/>
        <v>19250</v>
      </c>
    </row>
    <row r="7" spans="1:9" x14ac:dyDescent="0.25">
      <c r="A7" s="40"/>
      <c r="B7" s="34"/>
      <c r="C7" s="38"/>
      <c r="D7" s="38"/>
      <c r="E7" s="39"/>
      <c r="F7" s="39"/>
      <c r="G7" s="5" t="s">
        <v>171</v>
      </c>
      <c r="H7" s="16">
        <v>2778.37</v>
      </c>
      <c r="I7" s="17">
        <f t="shared" si="0"/>
        <v>2778.37</v>
      </c>
    </row>
    <row r="8" spans="1:9" x14ac:dyDescent="0.25">
      <c r="A8" s="40"/>
      <c r="B8" s="34"/>
      <c r="C8" s="38"/>
      <c r="D8" s="38"/>
      <c r="E8" s="39"/>
      <c r="F8" s="39"/>
      <c r="G8" s="5" t="s">
        <v>183</v>
      </c>
      <c r="H8" s="16">
        <v>1999</v>
      </c>
      <c r="I8" s="17">
        <f t="shared" si="0"/>
        <v>1999</v>
      </c>
    </row>
    <row r="9" spans="1:9" x14ac:dyDescent="0.25">
      <c r="A9" s="40"/>
      <c r="B9" s="34"/>
      <c r="C9" s="38"/>
      <c r="D9" s="38"/>
      <c r="E9" s="39"/>
      <c r="F9" s="39"/>
      <c r="G9" s="5" t="s">
        <v>184</v>
      </c>
      <c r="H9" s="16">
        <v>2798</v>
      </c>
      <c r="I9" s="17">
        <f t="shared" si="0"/>
        <v>2798</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17</v>
      </c>
      <c r="B3" s="33" t="s">
        <v>47</v>
      </c>
      <c r="C3" s="38" t="s">
        <v>7</v>
      </c>
      <c r="D3" s="38">
        <v>1</v>
      </c>
      <c r="E3" s="39">
        <f>IF(C20&lt;=25%,D20,MIN(E20:F20))</f>
        <v>420.75</v>
      </c>
      <c r="F3" s="39">
        <f>MIN(H3:H17)</f>
        <v>259.99</v>
      </c>
      <c r="G3" s="5" t="s">
        <v>140</v>
      </c>
      <c r="H3" s="16">
        <v>277.01</v>
      </c>
      <c r="I3" s="17">
        <f>IF(H3="","",(IF($C$20&lt;25%,"n/a",IF(H3&lt;=($D$20+$A$20),H3,"Descartado"))))</f>
        <v>277.01</v>
      </c>
    </row>
    <row r="4" spans="1:9" x14ac:dyDescent="0.25">
      <c r="A4" s="40"/>
      <c r="B4" s="34"/>
      <c r="C4" s="38"/>
      <c r="D4" s="38"/>
      <c r="E4" s="39"/>
      <c r="F4" s="39"/>
      <c r="G4" s="5" t="s">
        <v>141</v>
      </c>
      <c r="H4" s="16">
        <v>319</v>
      </c>
      <c r="I4" s="17">
        <f t="shared" ref="I4:I17" si="0">IF(H4="","",(IF($C$20&lt;25%,"n/a",IF(H4&lt;=($D$20+$A$20),H4,"Descartado"))))</f>
        <v>319</v>
      </c>
    </row>
    <row r="5" spans="1:9" x14ac:dyDescent="0.25">
      <c r="A5" s="40"/>
      <c r="B5" s="34"/>
      <c r="C5" s="38"/>
      <c r="D5" s="38"/>
      <c r="E5" s="39"/>
      <c r="F5" s="39"/>
      <c r="G5" s="5" t="s">
        <v>142</v>
      </c>
      <c r="H5" s="16">
        <v>308.55</v>
      </c>
      <c r="I5" s="17">
        <f t="shared" si="0"/>
        <v>308.55</v>
      </c>
    </row>
    <row r="6" spans="1:9" x14ac:dyDescent="0.25">
      <c r="A6" s="40"/>
      <c r="B6" s="34"/>
      <c r="C6" s="38"/>
      <c r="D6" s="38"/>
      <c r="E6" s="39"/>
      <c r="F6" s="39"/>
      <c r="G6" s="5" t="s">
        <v>69</v>
      </c>
      <c r="H6" s="16">
        <v>637.03</v>
      </c>
      <c r="I6" s="17">
        <f t="shared" si="0"/>
        <v>637.03</v>
      </c>
    </row>
    <row r="7" spans="1:9" x14ac:dyDescent="0.25">
      <c r="A7" s="40"/>
      <c r="B7" s="34"/>
      <c r="C7" s="38"/>
      <c r="D7" s="38"/>
      <c r="E7" s="39"/>
      <c r="F7" s="39"/>
      <c r="G7" s="5" t="s">
        <v>143</v>
      </c>
      <c r="H7" s="16">
        <v>4678</v>
      </c>
      <c r="I7" s="17" t="str">
        <f t="shared" si="0"/>
        <v>Descartado</v>
      </c>
    </row>
    <row r="8" spans="1:9" x14ac:dyDescent="0.25">
      <c r="A8" s="40"/>
      <c r="B8" s="34"/>
      <c r="C8" s="38"/>
      <c r="D8" s="38"/>
      <c r="E8" s="39"/>
      <c r="F8" s="39"/>
      <c r="G8" s="5" t="s">
        <v>111</v>
      </c>
      <c r="H8" s="16">
        <v>573.75</v>
      </c>
      <c r="I8" s="17">
        <f t="shared" si="0"/>
        <v>573.75</v>
      </c>
    </row>
    <row r="9" spans="1:9" x14ac:dyDescent="0.25">
      <c r="A9" s="40"/>
      <c r="B9" s="34"/>
      <c r="C9" s="38"/>
      <c r="D9" s="38"/>
      <c r="E9" s="39"/>
      <c r="F9" s="39"/>
      <c r="G9" s="5" t="s">
        <v>179</v>
      </c>
      <c r="H9" s="16">
        <v>259.99</v>
      </c>
      <c r="I9" s="17">
        <f t="shared" si="0"/>
        <v>259.99</v>
      </c>
    </row>
    <row r="10" spans="1:9" x14ac:dyDescent="0.25">
      <c r="A10" s="40"/>
      <c r="B10" s="34"/>
      <c r="C10" s="38"/>
      <c r="D10" s="38"/>
      <c r="E10" s="39"/>
      <c r="F10" s="39"/>
      <c r="G10" s="5" t="s">
        <v>185</v>
      </c>
      <c r="H10" s="16">
        <v>569.91</v>
      </c>
      <c r="I10" s="17">
        <f t="shared" si="0"/>
        <v>569.91</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18</v>
      </c>
      <c r="B3" s="33" t="s">
        <v>48</v>
      </c>
      <c r="C3" s="38" t="s">
        <v>7</v>
      </c>
      <c r="D3" s="38">
        <v>1</v>
      </c>
      <c r="E3" s="39">
        <f>IF(C20&lt;=25%,D20,MIN(E20:F20))</f>
        <v>93.27</v>
      </c>
      <c r="F3" s="39">
        <f>MIN(H3:H17)</f>
        <v>31.88</v>
      </c>
      <c r="G3" s="5" t="s">
        <v>144</v>
      </c>
      <c r="H3" s="16">
        <v>60</v>
      </c>
      <c r="I3" s="17">
        <f>IF(H3="","",(IF($C$20&lt;25%,"n/a",IF(H3&lt;=($D$20+$A$20),H3,"Descartado"))))</f>
        <v>60</v>
      </c>
    </row>
    <row r="4" spans="1:9" x14ac:dyDescent="0.25">
      <c r="A4" s="40"/>
      <c r="B4" s="34"/>
      <c r="C4" s="38"/>
      <c r="D4" s="38"/>
      <c r="E4" s="39"/>
      <c r="F4" s="39"/>
      <c r="G4" s="5" t="s">
        <v>145</v>
      </c>
      <c r="H4" s="16">
        <v>212.4</v>
      </c>
      <c r="I4" s="17">
        <f t="shared" ref="I4:I17" si="0">IF(H4="","",(IF($C$20&lt;25%,"n/a",IF(H4&lt;=($D$20+$A$20),H4,"Descartado"))))</f>
        <v>212.4</v>
      </c>
    </row>
    <row r="5" spans="1:9" x14ac:dyDescent="0.25">
      <c r="A5" s="40"/>
      <c r="B5" s="34"/>
      <c r="C5" s="38"/>
      <c r="D5" s="38"/>
      <c r="E5" s="39"/>
      <c r="F5" s="39"/>
      <c r="G5" s="5" t="s">
        <v>146</v>
      </c>
      <c r="H5" s="16">
        <v>34.99</v>
      </c>
      <c r="I5" s="17">
        <f t="shared" si="0"/>
        <v>34.99</v>
      </c>
    </row>
    <row r="6" spans="1:9" x14ac:dyDescent="0.25">
      <c r="A6" s="40"/>
      <c r="B6" s="34"/>
      <c r="C6" s="38"/>
      <c r="D6" s="38"/>
      <c r="E6" s="39"/>
      <c r="F6" s="39"/>
      <c r="G6" s="5" t="s">
        <v>147</v>
      </c>
      <c r="H6" s="16">
        <v>31.88</v>
      </c>
      <c r="I6" s="17">
        <f t="shared" si="0"/>
        <v>31.88</v>
      </c>
    </row>
    <row r="7" spans="1:9" x14ac:dyDescent="0.25">
      <c r="A7" s="40"/>
      <c r="B7" s="34"/>
      <c r="C7" s="38"/>
      <c r="D7" s="38"/>
      <c r="E7" s="39"/>
      <c r="F7" s="39"/>
      <c r="G7" s="5" t="s">
        <v>148</v>
      </c>
      <c r="H7" s="16">
        <v>157</v>
      </c>
      <c r="I7" s="17">
        <f t="shared" si="0"/>
        <v>157</v>
      </c>
    </row>
    <row r="8" spans="1:9" x14ac:dyDescent="0.25">
      <c r="A8" s="40"/>
      <c r="B8" s="34"/>
      <c r="C8" s="38"/>
      <c r="D8" s="38"/>
      <c r="E8" s="39"/>
      <c r="F8" s="39"/>
      <c r="G8" s="5" t="s">
        <v>149</v>
      </c>
      <c r="H8" s="16">
        <v>32.08</v>
      </c>
      <c r="I8" s="17">
        <f t="shared" si="0"/>
        <v>32.08</v>
      </c>
    </row>
    <row r="9" spans="1:9" x14ac:dyDescent="0.25">
      <c r="A9" s="40"/>
      <c r="B9" s="34"/>
      <c r="C9" s="38"/>
      <c r="D9" s="38"/>
      <c r="E9" s="39"/>
      <c r="F9" s="39"/>
      <c r="G9" s="5" t="s">
        <v>150</v>
      </c>
      <c r="H9" s="16">
        <v>625.9</v>
      </c>
      <c r="I9" s="17" t="str">
        <f t="shared" si="0"/>
        <v>Descartado</v>
      </c>
    </row>
    <row r="10" spans="1:9" x14ac:dyDescent="0.25">
      <c r="A10" s="40"/>
      <c r="B10" s="34"/>
      <c r="C10" s="38"/>
      <c r="D10" s="38"/>
      <c r="E10" s="39"/>
      <c r="F10" s="39"/>
      <c r="G10" s="5" t="s">
        <v>179</v>
      </c>
      <c r="H10" s="16">
        <v>115.87</v>
      </c>
      <c r="I10" s="17">
        <f t="shared" si="0"/>
        <v>115.87</v>
      </c>
    </row>
    <row r="11" spans="1:9" x14ac:dyDescent="0.25">
      <c r="A11" s="40"/>
      <c r="B11" s="34"/>
      <c r="C11" s="38"/>
      <c r="D11" s="38"/>
      <c r="E11" s="39"/>
      <c r="F11" s="39"/>
      <c r="G11" s="5" t="s">
        <v>185</v>
      </c>
      <c r="H11" s="16">
        <v>101.9</v>
      </c>
      <c r="I11" s="17">
        <f t="shared" si="0"/>
        <v>101.9</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19</v>
      </c>
      <c r="B3" s="33" t="s">
        <v>49</v>
      </c>
      <c r="C3" s="38" t="s">
        <v>7</v>
      </c>
      <c r="D3" s="38">
        <v>2</v>
      </c>
      <c r="E3" s="39">
        <f>IF(C20&lt;=25%,D20,MIN(E20:F20))</f>
        <v>741.85</v>
      </c>
      <c r="F3" s="39">
        <f>MIN(H3:H17)</f>
        <v>569.99</v>
      </c>
      <c r="G3" s="5" t="s">
        <v>179</v>
      </c>
      <c r="H3" s="16">
        <v>1096.79</v>
      </c>
      <c r="I3" s="17" t="str">
        <f>IF(H3="","",(IF($C$20&lt;25%,"n/a",IF(H3&lt;=($D$20+$A$20),H3,"Descartado"))))</f>
        <v>Descartado</v>
      </c>
    </row>
    <row r="4" spans="1:9" x14ac:dyDescent="0.25">
      <c r="A4" s="40"/>
      <c r="B4" s="34"/>
      <c r="C4" s="38"/>
      <c r="D4" s="38"/>
      <c r="E4" s="39"/>
      <c r="F4" s="39"/>
      <c r="G4" s="5" t="s">
        <v>172</v>
      </c>
      <c r="H4" s="16">
        <v>998.9</v>
      </c>
      <c r="I4" s="17">
        <f t="shared" ref="I4:I17" si="0">IF(H4="","",(IF($C$20&lt;25%,"n/a",IF(H4&lt;=($D$20+$A$20),H4,"Descartado"))))</f>
        <v>998.9</v>
      </c>
    </row>
    <row r="5" spans="1:9" x14ac:dyDescent="0.25">
      <c r="A5" s="40"/>
      <c r="B5" s="34"/>
      <c r="C5" s="38"/>
      <c r="D5" s="38"/>
      <c r="E5" s="39"/>
      <c r="F5" s="39"/>
      <c r="G5" s="5" t="s">
        <v>186</v>
      </c>
      <c r="H5" s="16">
        <v>569.99</v>
      </c>
      <c r="I5" s="17">
        <f t="shared" si="0"/>
        <v>569.99</v>
      </c>
    </row>
    <row r="6" spans="1:9" x14ac:dyDescent="0.25">
      <c r="A6" s="40"/>
      <c r="B6" s="34"/>
      <c r="C6" s="38"/>
      <c r="D6" s="38"/>
      <c r="E6" s="39"/>
      <c r="F6" s="39"/>
      <c r="G6" s="5" t="s">
        <v>187</v>
      </c>
      <c r="H6" s="16">
        <v>599</v>
      </c>
      <c r="I6" s="17">
        <f t="shared" si="0"/>
        <v>599</v>
      </c>
    </row>
    <row r="7" spans="1:9" x14ac:dyDescent="0.25">
      <c r="A7" s="40"/>
      <c r="B7" s="34"/>
      <c r="C7" s="38"/>
      <c r="D7" s="38"/>
      <c r="E7" s="39"/>
      <c r="F7" s="39"/>
      <c r="G7" s="5" t="s">
        <v>188</v>
      </c>
      <c r="H7" s="16">
        <v>799.49</v>
      </c>
      <c r="I7" s="17">
        <f t="shared" si="0"/>
        <v>799.49</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2</v>
      </c>
      <c r="B3" s="33" t="s">
        <v>32</v>
      </c>
      <c r="C3" s="38" t="s">
        <v>7</v>
      </c>
      <c r="D3" s="38">
        <v>2</v>
      </c>
      <c r="E3" s="39">
        <f>IF(C20&lt;=25%,D20,MIN(E20:F20))</f>
        <v>1669.25</v>
      </c>
      <c r="F3" s="39">
        <f>MIN(H3:H17)</f>
        <v>285</v>
      </c>
      <c r="G3" s="5" t="s">
        <v>62</v>
      </c>
      <c r="H3" s="16">
        <v>2480</v>
      </c>
      <c r="I3" s="17">
        <f>IF(H3="","",(IF($C$20&lt;25%,"n/a",IF(H3&lt;=($D$20+$A$20),H3,"Descartado"))))</f>
        <v>2480</v>
      </c>
    </row>
    <row r="4" spans="1:9" x14ac:dyDescent="0.25">
      <c r="A4" s="40"/>
      <c r="B4" s="34"/>
      <c r="C4" s="38"/>
      <c r="D4" s="38"/>
      <c r="E4" s="39"/>
      <c r="F4" s="39"/>
      <c r="G4" s="5" t="s">
        <v>63</v>
      </c>
      <c r="H4" s="16">
        <v>616</v>
      </c>
      <c r="I4" s="17">
        <f t="shared" ref="I4:I17" si="0">IF(H4="","",(IF($C$20&lt;25%,"n/a",IF(H4&lt;=($D$20+$A$20),H4,"Descartado"))))</f>
        <v>616</v>
      </c>
    </row>
    <row r="5" spans="1:9" x14ac:dyDescent="0.25">
      <c r="A5" s="40"/>
      <c r="B5" s="34"/>
      <c r="C5" s="38"/>
      <c r="D5" s="38"/>
      <c r="E5" s="39"/>
      <c r="F5" s="39"/>
      <c r="G5" s="5" t="s">
        <v>64</v>
      </c>
      <c r="H5" s="16">
        <v>7900</v>
      </c>
      <c r="I5" s="17" t="str">
        <f t="shared" si="0"/>
        <v>Descartado</v>
      </c>
    </row>
    <row r="6" spans="1:9" x14ac:dyDescent="0.25">
      <c r="A6" s="40"/>
      <c r="B6" s="34"/>
      <c r="C6" s="38"/>
      <c r="D6" s="38"/>
      <c r="E6" s="39"/>
      <c r="F6" s="39"/>
      <c r="G6" s="5" t="s">
        <v>65</v>
      </c>
      <c r="H6" s="16">
        <v>285</v>
      </c>
      <c r="I6" s="17">
        <f t="shared" si="0"/>
        <v>285</v>
      </c>
    </row>
    <row r="7" spans="1:9" x14ac:dyDescent="0.25">
      <c r="A7" s="40"/>
      <c r="B7" s="34"/>
      <c r="C7" s="38"/>
      <c r="D7" s="38"/>
      <c r="E7" s="39"/>
      <c r="F7" s="39"/>
      <c r="G7" s="5" t="s">
        <v>66</v>
      </c>
      <c r="H7" s="16">
        <v>4600</v>
      </c>
      <c r="I7" s="17">
        <f t="shared" si="0"/>
        <v>4600</v>
      </c>
    </row>
    <row r="8" spans="1:9" x14ac:dyDescent="0.25">
      <c r="A8" s="40"/>
      <c r="B8" s="34"/>
      <c r="C8" s="38"/>
      <c r="D8" s="38"/>
      <c r="E8" s="39"/>
      <c r="F8" s="39"/>
      <c r="G8" s="5" t="s">
        <v>171</v>
      </c>
      <c r="H8" s="16">
        <v>1669.25</v>
      </c>
      <c r="I8" s="17">
        <f t="shared" si="0"/>
        <v>1669.25</v>
      </c>
    </row>
    <row r="9" spans="1:9" x14ac:dyDescent="0.25">
      <c r="A9" s="40"/>
      <c r="B9" s="34"/>
      <c r="C9" s="38"/>
      <c r="D9" s="38"/>
      <c r="E9" s="39"/>
      <c r="F9" s="39"/>
      <c r="G9" s="5" t="s">
        <v>172</v>
      </c>
      <c r="H9" s="16">
        <v>679.9</v>
      </c>
      <c r="I9" s="17">
        <f t="shared" si="0"/>
        <v>679.9</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20</v>
      </c>
      <c r="B3" s="33" t="s">
        <v>50</v>
      </c>
      <c r="C3" s="38" t="s">
        <v>7</v>
      </c>
      <c r="D3" s="38">
        <v>8</v>
      </c>
      <c r="E3" s="39">
        <f>IF(C20&lt;=25%,D20,MIN(E20:F20))</f>
        <v>1288.28</v>
      </c>
      <c r="F3" s="39">
        <f>MIN(H3:H17)</f>
        <v>990</v>
      </c>
      <c r="G3" s="5" t="s">
        <v>189</v>
      </c>
      <c r="H3" s="16">
        <v>990</v>
      </c>
      <c r="I3" s="17" t="str">
        <f>IF(H3="","",(IF($C$20&lt;25%,"n/a",IF(H3&lt;=($D$20+$A$20),H3,"Descartado"))))</f>
        <v>n/a</v>
      </c>
    </row>
    <row r="4" spans="1:9" x14ac:dyDescent="0.25">
      <c r="A4" s="40"/>
      <c r="B4" s="34"/>
      <c r="C4" s="38"/>
      <c r="D4" s="38"/>
      <c r="E4" s="39"/>
      <c r="F4" s="39"/>
      <c r="G4" s="5" t="s">
        <v>190</v>
      </c>
      <c r="H4" s="16">
        <v>1399</v>
      </c>
      <c r="I4" s="17" t="str">
        <f t="shared" ref="I4:I17" si="0">IF(H4="","",(IF($C$20&lt;25%,"n/a",IF(H4&lt;=($D$20+$A$20),H4,"Descartado"))))</f>
        <v>n/a</v>
      </c>
    </row>
    <row r="5" spans="1:9" x14ac:dyDescent="0.25">
      <c r="A5" s="40"/>
      <c r="B5" s="34"/>
      <c r="C5" s="38"/>
      <c r="D5" s="38"/>
      <c r="E5" s="39"/>
      <c r="F5" s="39"/>
      <c r="G5" s="5" t="s">
        <v>191</v>
      </c>
      <c r="H5" s="16">
        <v>1265.0999999999999</v>
      </c>
      <c r="I5" s="17" t="str">
        <f t="shared" si="0"/>
        <v>n/a</v>
      </c>
    </row>
    <row r="6" spans="1:9" x14ac:dyDescent="0.25">
      <c r="A6" s="40"/>
      <c r="B6" s="34"/>
      <c r="C6" s="38"/>
      <c r="D6" s="38"/>
      <c r="E6" s="39"/>
      <c r="F6" s="39"/>
      <c r="G6" s="5" t="s">
        <v>192</v>
      </c>
      <c r="H6" s="16">
        <v>1499</v>
      </c>
      <c r="I6" s="17" t="str">
        <f t="shared" si="0"/>
        <v>n/a</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21</v>
      </c>
      <c r="B3" s="33" t="s">
        <v>51</v>
      </c>
      <c r="C3" s="38" t="s">
        <v>7</v>
      </c>
      <c r="D3" s="38">
        <v>2</v>
      </c>
      <c r="E3" s="39">
        <f>IF(C20&lt;=25%,D20,MIN(E20:F20))</f>
        <v>454.84</v>
      </c>
      <c r="F3" s="39">
        <f>MIN(H3:H17)</f>
        <v>136</v>
      </c>
      <c r="G3" s="5" t="s">
        <v>151</v>
      </c>
      <c r="H3" s="16">
        <v>136</v>
      </c>
      <c r="I3" s="17">
        <f>IF(H3="","",(IF($C$20&lt;25%,"n/a",IF(H3&lt;=($D$20+$A$20),H3,"Descartado"))))</f>
        <v>136</v>
      </c>
    </row>
    <row r="4" spans="1:9" x14ac:dyDescent="0.25">
      <c r="A4" s="40"/>
      <c r="B4" s="34"/>
      <c r="C4" s="38"/>
      <c r="D4" s="38"/>
      <c r="E4" s="39"/>
      <c r="F4" s="39"/>
      <c r="G4" s="5" t="s">
        <v>152</v>
      </c>
      <c r="H4" s="16">
        <v>200</v>
      </c>
      <c r="I4" s="17">
        <f t="shared" ref="I4:I17" si="0">IF(H4="","",(IF($C$20&lt;25%,"n/a",IF(H4&lt;=($D$20+$A$20),H4,"Descartado"))))</f>
        <v>200</v>
      </c>
    </row>
    <row r="5" spans="1:9" x14ac:dyDescent="0.25">
      <c r="A5" s="40"/>
      <c r="B5" s="34"/>
      <c r="C5" s="38"/>
      <c r="D5" s="38"/>
      <c r="E5" s="39"/>
      <c r="F5" s="39"/>
      <c r="G5" s="5" t="s">
        <v>153</v>
      </c>
      <c r="H5" s="16">
        <v>300.99</v>
      </c>
      <c r="I5" s="17">
        <f t="shared" si="0"/>
        <v>300.99</v>
      </c>
    </row>
    <row r="6" spans="1:9" x14ac:dyDescent="0.25">
      <c r="A6" s="40"/>
      <c r="B6" s="34"/>
      <c r="C6" s="38"/>
      <c r="D6" s="38"/>
      <c r="E6" s="39"/>
      <c r="F6" s="39"/>
      <c r="G6" s="5" t="s">
        <v>154</v>
      </c>
      <c r="H6" s="16">
        <v>455</v>
      </c>
      <c r="I6" s="17">
        <f t="shared" si="0"/>
        <v>455</v>
      </c>
    </row>
    <row r="7" spans="1:9" x14ac:dyDescent="0.25">
      <c r="A7" s="40"/>
      <c r="B7" s="34"/>
      <c r="C7" s="38"/>
      <c r="D7" s="38"/>
      <c r="E7" s="39"/>
      <c r="F7" s="39"/>
      <c r="G7" s="5" t="s">
        <v>79</v>
      </c>
      <c r="H7" s="16">
        <v>554</v>
      </c>
      <c r="I7" s="17">
        <f t="shared" si="0"/>
        <v>554</v>
      </c>
    </row>
    <row r="8" spans="1:9" x14ac:dyDescent="0.25">
      <c r="A8" s="40"/>
      <c r="B8" s="34"/>
      <c r="C8" s="38"/>
      <c r="D8" s="38"/>
      <c r="E8" s="39"/>
      <c r="F8" s="39"/>
      <c r="G8" s="5" t="s">
        <v>134</v>
      </c>
      <c r="H8" s="16">
        <v>650.94000000000005</v>
      </c>
      <c r="I8" s="17">
        <f t="shared" si="0"/>
        <v>650.94000000000005</v>
      </c>
    </row>
    <row r="9" spans="1:9" x14ac:dyDescent="0.25">
      <c r="A9" s="40"/>
      <c r="B9" s="34"/>
      <c r="C9" s="38"/>
      <c r="D9" s="38"/>
      <c r="E9" s="39"/>
      <c r="F9" s="39"/>
      <c r="G9" s="5" t="s">
        <v>155</v>
      </c>
      <c r="H9" s="16">
        <v>683.75</v>
      </c>
      <c r="I9" s="17">
        <f t="shared" si="0"/>
        <v>683.75</v>
      </c>
    </row>
    <row r="10" spans="1:9" x14ac:dyDescent="0.25">
      <c r="A10" s="40"/>
      <c r="B10" s="34"/>
      <c r="C10" s="38"/>
      <c r="D10" s="38"/>
      <c r="E10" s="39"/>
      <c r="F10" s="39"/>
      <c r="G10" s="5" t="s">
        <v>156</v>
      </c>
      <c r="H10" s="16">
        <v>687</v>
      </c>
      <c r="I10" s="17">
        <f t="shared" si="0"/>
        <v>687</v>
      </c>
    </row>
    <row r="11" spans="1:9" x14ac:dyDescent="0.25">
      <c r="A11" s="40"/>
      <c r="B11" s="34"/>
      <c r="C11" s="38"/>
      <c r="D11" s="38"/>
      <c r="E11" s="39"/>
      <c r="F11" s="39"/>
      <c r="G11" s="5" t="s">
        <v>193</v>
      </c>
      <c r="H11" s="16">
        <v>565.11</v>
      </c>
      <c r="I11" s="17">
        <f t="shared" si="0"/>
        <v>565.11</v>
      </c>
    </row>
    <row r="12" spans="1:9" x14ac:dyDescent="0.25">
      <c r="A12" s="40"/>
      <c r="B12" s="34"/>
      <c r="C12" s="38"/>
      <c r="D12" s="38"/>
      <c r="E12" s="39"/>
      <c r="F12" s="39"/>
      <c r="G12" s="5" t="s">
        <v>169</v>
      </c>
      <c r="H12" s="16">
        <v>750</v>
      </c>
      <c r="I12" s="17" t="str">
        <f t="shared" si="0"/>
        <v>Descartado</v>
      </c>
    </row>
    <row r="13" spans="1:9" x14ac:dyDescent="0.25">
      <c r="A13" s="40"/>
      <c r="B13" s="34"/>
      <c r="C13" s="38"/>
      <c r="D13" s="38"/>
      <c r="E13" s="39"/>
      <c r="F13" s="39"/>
      <c r="G13" s="5" t="s">
        <v>194</v>
      </c>
      <c r="H13" s="16">
        <v>197.99</v>
      </c>
      <c r="I13" s="17">
        <f t="shared" si="0"/>
        <v>197.99</v>
      </c>
    </row>
    <row r="14" spans="1:9" x14ac:dyDescent="0.25">
      <c r="A14" s="40"/>
      <c r="B14" s="34"/>
      <c r="C14" s="38"/>
      <c r="D14" s="38"/>
      <c r="E14" s="39"/>
      <c r="F14" s="39"/>
      <c r="G14" s="5" t="s">
        <v>195</v>
      </c>
      <c r="H14" s="16">
        <v>572.5</v>
      </c>
      <c r="I14" s="17">
        <f t="shared" si="0"/>
        <v>572.5</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22</v>
      </c>
      <c r="B3" s="33" t="s">
        <v>52</v>
      </c>
      <c r="C3" s="38" t="s">
        <v>7</v>
      </c>
      <c r="D3" s="38">
        <v>15</v>
      </c>
      <c r="E3" s="39">
        <f>IF(C20&lt;=25%,D20,MIN(E20:F20))</f>
        <v>1692.18</v>
      </c>
      <c r="F3" s="39">
        <f>MIN(H3:H17)</f>
        <v>900.9</v>
      </c>
      <c r="G3" s="5" t="s">
        <v>129</v>
      </c>
      <c r="H3" s="16">
        <v>900.9</v>
      </c>
      <c r="I3" s="17">
        <f>IF(H3="","",(IF($C$20&lt;25%,"n/a",IF(H3&lt;=($D$20+$A$20),H3,"Descartado"))))</f>
        <v>900.9</v>
      </c>
    </row>
    <row r="4" spans="1:9" x14ac:dyDescent="0.25">
      <c r="A4" s="40"/>
      <c r="B4" s="34"/>
      <c r="C4" s="38"/>
      <c r="D4" s="38"/>
      <c r="E4" s="39"/>
      <c r="F4" s="39"/>
      <c r="G4" s="5" t="s">
        <v>157</v>
      </c>
      <c r="H4" s="16">
        <v>1650</v>
      </c>
      <c r="I4" s="17">
        <f t="shared" ref="I4:I17" si="0">IF(H4="","",(IF($C$20&lt;25%,"n/a",IF(H4&lt;=($D$20+$A$20),H4,"Descartado"))))</f>
        <v>1650</v>
      </c>
    </row>
    <row r="5" spans="1:9" x14ac:dyDescent="0.25">
      <c r="A5" s="40"/>
      <c r="B5" s="34"/>
      <c r="C5" s="38"/>
      <c r="D5" s="38"/>
      <c r="E5" s="39"/>
      <c r="F5" s="39"/>
      <c r="G5" s="5" t="s">
        <v>138</v>
      </c>
      <c r="H5" s="16">
        <v>2399</v>
      </c>
      <c r="I5" s="17">
        <f t="shared" si="0"/>
        <v>2399</v>
      </c>
    </row>
    <row r="6" spans="1:9" x14ac:dyDescent="0.25">
      <c r="A6" s="40"/>
      <c r="B6" s="34"/>
      <c r="C6" s="38"/>
      <c r="D6" s="38"/>
      <c r="E6" s="39"/>
      <c r="F6" s="39"/>
      <c r="G6" s="5" t="s">
        <v>158</v>
      </c>
      <c r="H6" s="16">
        <v>3034</v>
      </c>
      <c r="I6" s="17" t="str">
        <f t="shared" si="0"/>
        <v>Descartado</v>
      </c>
    </row>
    <row r="7" spans="1:9" x14ac:dyDescent="0.25">
      <c r="A7" s="40"/>
      <c r="B7" s="34"/>
      <c r="C7" s="38"/>
      <c r="D7" s="38"/>
      <c r="E7" s="39"/>
      <c r="F7" s="39"/>
      <c r="G7" s="5" t="s">
        <v>196</v>
      </c>
      <c r="H7" s="16">
        <v>2019</v>
      </c>
      <c r="I7" s="17">
        <f t="shared" si="0"/>
        <v>2019</v>
      </c>
    </row>
    <row r="8" spans="1:9" x14ac:dyDescent="0.25">
      <c r="A8" s="40"/>
      <c r="B8" s="34"/>
      <c r="C8" s="38"/>
      <c r="D8" s="38"/>
      <c r="E8" s="39"/>
      <c r="F8" s="39"/>
      <c r="G8" s="5" t="s">
        <v>197</v>
      </c>
      <c r="H8" s="16">
        <v>1492</v>
      </c>
      <c r="I8" s="17">
        <f t="shared" si="0"/>
        <v>1492</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23</v>
      </c>
      <c r="B3" s="33" t="s">
        <v>53</v>
      </c>
      <c r="C3" s="38" t="s">
        <v>7</v>
      </c>
      <c r="D3" s="38">
        <v>1</v>
      </c>
      <c r="E3" s="39">
        <f>IF(C20&lt;=25%,D20,MIN(E20:F20))</f>
        <v>2269.12</v>
      </c>
      <c r="F3" s="39">
        <f>MIN(H3:H17)</f>
        <v>1299</v>
      </c>
      <c r="G3" s="5" t="s">
        <v>159</v>
      </c>
      <c r="H3" s="16">
        <v>1299</v>
      </c>
      <c r="I3" s="17">
        <f>IF(H3="","",(IF($C$20&lt;25%,"n/a",IF(H3&lt;=($D$20+$A$20),H3,"Descartado"))))</f>
        <v>1299</v>
      </c>
    </row>
    <row r="4" spans="1:9" x14ac:dyDescent="0.25">
      <c r="A4" s="40"/>
      <c r="B4" s="34"/>
      <c r="C4" s="38"/>
      <c r="D4" s="38"/>
      <c r="E4" s="39"/>
      <c r="F4" s="39"/>
      <c r="G4" s="5" t="s">
        <v>100</v>
      </c>
      <c r="H4" s="16">
        <v>1689</v>
      </c>
      <c r="I4" s="17">
        <f t="shared" ref="I4:I17" si="0">IF(H4="","",(IF($C$20&lt;25%,"n/a",IF(H4&lt;=($D$20+$A$20),H4,"Descartado"))))</f>
        <v>1689</v>
      </c>
    </row>
    <row r="5" spans="1:9" x14ac:dyDescent="0.25">
      <c r="A5" s="40"/>
      <c r="B5" s="34"/>
      <c r="C5" s="38"/>
      <c r="D5" s="38"/>
      <c r="E5" s="39"/>
      <c r="F5" s="39"/>
      <c r="G5" s="5" t="s">
        <v>131</v>
      </c>
      <c r="H5" s="16">
        <v>4779.97</v>
      </c>
      <c r="I5" s="17" t="str">
        <f t="shared" si="0"/>
        <v>Descartado</v>
      </c>
    </row>
    <row r="6" spans="1:9" x14ac:dyDescent="0.25">
      <c r="A6" s="40"/>
      <c r="B6" s="34"/>
      <c r="C6" s="38"/>
      <c r="D6" s="38"/>
      <c r="E6" s="39"/>
      <c r="F6" s="39"/>
      <c r="G6" s="5" t="s">
        <v>160</v>
      </c>
      <c r="H6" s="16">
        <v>4768</v>
      </c>
      <c r="I6" s="17" t="str">
        <f t="shared" si="0"/>
        <v>Descartado</v>
      </c>
    </row>
    <row r="7" spans="1:9" x14ac:dyDescent="0.25">
      <c r="A7" s="40"/>
      <c r="B7" s="34"/>
      <c r="C7" s="38"/>
      <c r="D7" s="38"/>
      <c r="E7" s="39"/>
      <c r="F7" s="39"/>
      <c r="G7" s="5" t="s">
        <v>198</v>
      </c>
      <c r="H7" s="16">
        <v>2249.1</v>
      </c>
      <c r="I7" s="17">
        <f t="shared" si="0"/>
        <v>2249.1</v>
      </c>
    </row>
    <row r="8" spans="1:9" x14ac:dyDescent="0.25">
      <c r="A8" s="40"/>
      <c r="B8" s="34"/>
      <c r="C8" s="38"/>
      <c r="D8" s="38"/>
      <c r="E8" s="39"/>
      <c r="F8" s="39"/>
      <c r="G8" s="5" t="s">
        <v>199</v>
      </c>
      <c r="H8" s="16">
        <v>2554.9899999999998</v>
      </c>
      <c r="I8" s="17">
        <f t="shared" si="0"/>
        <v>2554.9899999999998</v>
      </c>
    </row>
    <row r="9" spans="1:9" x14ac:dyDescent="0.25">
      <c r="A9" s="40"/>
      <c r="B9" s="34"/>
      <c r="C9" s="38"/>
      <c r="D9" s="38"/>
      <c r="E9" s="39"/>
      <c r="F9" s="39"/>
      <c r="G9" s="5" t="s">
        <v>200</v>
      </c>
      <c r="H9" s="16">
        <v>4045.24</v>
      </c>
      <c r="I9" s="17">
        <f t="shared" si="0"/>
        <v>4045.24</v>
      </c>
    </row>
    <row r="10" spans="1:9" x14ac:dyDescent="0.25">
      <c r="A10" s="40"/>
      <c r="B10" s="34"/>
      <c r="C10" s="38"/>
      <c r="D10" s="38"/>
      <c r="E10" s="39"/>
      <c r="F10" s="39"/>
      <c r="G10" s="5" t="s">
        <v>201</v>
      </c>
      <c r="H10" s="16">
        <v>1777.41</v>
      </c>
      <c r="I10" s="17">
        <f t="shared" si="0"/>
        <v>1777.41</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24</v>
      </c>
      <c r="B3" s="33" t="s">
        <v>54</v>
      </c>
      <c r="C3" s="38" t="s">
        <v>7</v>
      </c>
      <c r="D3" s="38">
        <v>6</v>
      </c>
      <c r="E3" s="39">
        <f>IF(C20&lt;=25%,D20,MIN(E20:F20))</f>
        <v>150.47</v>
      </c>
      <c r="F3" s="39">
        <f>MIN(H3:H17)</f>
        <v>116.55</v>
      </c>
      <c r="G3" s="5" t="s">
        <v>179</v>
      </c>
      <c r="H3" s="16">
        <v>116.55</v>
      </c>
      <c r="I3" s="17" t="str">
        <f>IF(H3="","",(IF($C$20&lt;25%,"n/a",IF(H3&lt;=($D$20+$A$20),H3,"Descartado"))))</f>
        <v>n/a</v>
      </c>
    </row>
    <row r="4" spans="1:9" x14ac:dyDescent="0.25">
      <c r="A4" s="40"/>
      <c r="B4" s="34"/>
      <c r="C4" s="38"/>
      <c r="D4" s="38"/>
      <c r="E4" s="39"/>
      <c r="F4" s="39"/>
      <c r="G4" s="5" t="s">
        <v>185</v>
      </c>
      <c r="H4" s="16">
        <v>189.9</v>
      </c>
      <c r="I4" s="17" t="str">
        <f t="shared" ref="I4:I17" si="0">IF(H4="","",(IF($C$20&lt;25%,"n/a",IF(H4&lt;=($D$20+$A$20),H4,"Descartado"))))</f>
        <v>n/a</v>
      </c>
    </row>
    <row r="5" spans="1:9" x14ac:dyDescent="0.25">
      <c r="A5" s="40"/>
      <c r="B5" s="34"/>
      <c r="C5" s="38"/>
      <c r="D5" s="38"/>
      <c r="E5" s="39"/>
      <c r="F5" s="39"/>
      <c r="G5" s="5" t="s">
        <v>202</v>
      </c>
      <c r="H5" s="16">
        <v>144.94999999999999</v>
      </c>
      <c r="I5" s="17" t="str">
        <f t="shared" si="0"/>
        <v>n/a</v>
      </c>
    </row>
    <row r="6" spans="1:9" x14ac:dyDescent="0.25">
      <c r="A6" s="40"/>
      <c r="B6" s="34"/>
      <c r="C6" s="38"/>
      <c r="D6" s="38"/>
      <c r="E6" s="39"/>
      <c r="F6" s="39"/>
      <c r="G6" s="5"/>
      <c r="H6" s="16"/>
      <c r="I6" s="17" t="str">
        <f t="shared" si="0"/>
        <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25</v>
      </c>
      <c r="B3" s="33" t="s">
        <v>55</v>
      </c>
      <c r="C3" s="38" t="s">
        <v>7</v>
      </c>
      <c r="D3" s="38">
        <v>2</v>
      </c>
      <c r="E3" s="39">
        <f>IF(C20&lt;=25%,D20,MIN(E20:F20))</f>
        <v>701.53</v>
      </c>
      <c r="F3" s="39">
        <f>MIN(H3:H17)</f>
        <v>549</v>
      </c>
      <c r="G3" s="5" t="s">
        <v>203</v>
      </c>
      <c r="H3" s="16">
        <v>549</v>
      </c>
      <c r="I3" s="17">
        <f>IF(H3="","",(IF($C$20&lt;25%,"n/a",IF(H3&lt;=($D$20+$A$20),H3,"Descartado"))))</f>
        <v>549</v>
      </c>
    </row>
    <row r="4" spans="1:9" x14ac:dyDescent="0.25">
      <c r="A4" s="40"/>
      <c r="B4" s="34"/>
      <c r="C4" s="38"/>
      <c r="D4" s="38"/>
      <c r="E4" s="39"/>
      <c r="F4" s="39"/>
      <c r="G4" s="5" t="s">
        <v>179</v>
      </c>
      <c r="H4" s="16">
        <v>679.9</v>
      </c>
      <c r="I4" s="17">
        <f t="shared" ref="I4:I17" si="0">IF(H4="","",(IF($C$20&lt;25%,"n/a",IF(H4&lt;=($D$20+$A$20),H4,"Descartado"))))</f>
        <v>679.9</v>
      </c>
    </row>
    <row r="5" spans="1:9" x14ac:dyDescent="0.25">
      <c r="A5" s="40"/>
      <c r="B5" s="34"/>
      <c r="C5" s="38"/>
      <c r="D5" s="38"/>
      <c r="E5" s="39"/>
      <c r="F5" s="39"/>
      <c r="G5" s="5" t="s">
        <v>172</v>
      </c>
      <c r="H5" s="16">
        <v>998</v>
      </c>
      <c r="I5" s="17" t="str">
        <f t="shared" si="0"/>
        <v>Descartado</v>
      </c>
    </row>
    <row r="6" spans="1:9" x14ac:dyDescent="0.25">
      <c r="A6" s="40"/>
      <c r="B6" s="34"/>
      <c r="C6" s="38"/>
      <c r="D6" s="38"/>
      <c r="E6" s="39"/>
      <c r="F6" s="39"/>
      <c r="G6" s="5" t="s">
        <v>204</v>
      </c>
      <c r="H6" s="16">
        <v>875.69</v>
      </c>
      <c r="I6" s="17">
        <f t="shared" si="0"/>
        <v>875.69</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26</v>
      </c>
      <c r="B3" s="33" t="s">
        <v>56</v>
      </c>
      <c r="C3" s="38" t="s">
        <v>7</v>
      </c>
      <c r="D3" s="38">
        <v>4</v>
      </c>
      <c r="E3" s="39">
        <f>IF(C20&lt;=25%,D20,MIN(E20:F20))</f>
        <v>314.5</v>
      </c>
      <c r="F3" s="39">
        <f>MIN(H3:H17)</f>
        <v>149.97</v>
      </c>
      <c r="G3" s="5" t="s">
        <v>161</v>
      </c>
      <c r="H3" s="16">
        <v>1257</v>
      </c>
      <c r="I3" s="17" t="str">
        <f>IF(H3="","",(IF($C$20&lt;25%,"n/a",IF(H3&lt;=($D$20+$A$20),H3,"Descartado"))))</f>
        <v>Descartado</v>
      </c>
    </row>
    <row r="4" spans="1:9" x14ac:dyDescent="0.25">
      <c r="A4" s="40"/>
      <c r="B4" s="34"/>
      <c r="C4" s="38"/>
      <c r="D4" s="38"/>
      <c r="E4" s="39"/>
      <c r="F4" s="39"/>
      <c r="G4" s="5" t="s">
        <v>100</v>
      </c>
      <c r="H4" s="16">
        <v>160</v>
      </c>
      <c r="I4" s="17">
        <f t="shared" ref="I4:I17" si="0">IF(H4="","",(IF($C$20&lt;25%,"n/a",IF(H4&lt;=($D$20+$A$20),H4,"Descartado"))))</f>
        <v>160</v>
      </c>
    </row>
    <row r="5" spans="1:9" x14ac:dyDescent="0.25">
      <c r="A5" s="40"/>
      <c r="B5" s="34"/>
      <c r="C5" s="38"/>
      <c r="D5" s="38"/>
      <c r="E5" s="39"/>
      <c r="F5" s="39"/>
      <c r="G5" s="5" t="s">
        <v>162</v>
      </c>
      <c r="H5" s="16">
        <v>330</v>
      </c>
      <c r="I5" s="17">
        <f t="shared" si="0"/>
        <v>330</v>
      </c>
    </row>
    <row r="6" spans="1:9" x14ac:dyDescent="0.25">
      <c r="A6" s="40"/>
      <c r="B6" s="34"/>
      <c r="C6" s="38"/>
      <c r="D6" s="38"/>
      <c r="E6" s="39"/>
      <c r="F6" s="39"/>
      <c r="G6" s="5" t="s">
        <v>108</v>
      </c>
      <c r="H6" s="16">
        <v>259</v>
      </c>
      <c r="I6" s="17">
        <f t="shared" si="0"/>
        <v>259</v>
      </c>
    </row>
    <row r="7" spans="1:9" x14ac:dyDescent="0.25">
      <c r="A7" s="40"/>
      <c r="B7" s="34"/>
      <c r="C7" s="38"/>
      <c r="D7" s="38"/>
      <c r="E7" s="39"/>
      <c r="F7" s="39"/>
      <c r="G7" s="5" t="s">
        <v>114</v>
      </c>
      <c r="H7" s="16">
        <v>1000</v>
      </c>
      <c r="I7" s="17">
        <f t="shared" si="0"/>
        <v>1000</v>
      </c>
    </row>
    <row r="8" spans="1:9" x14ac:dyDescent="0.25">
      <c r="A8" s="40"/>
      <c r="B8" s="34"/>
      <c r="C8" s="38"/>
      <c r="D8" s="38"/>
      <c r="E8" s="39"/>
      <c r="F8" s="39"/>
      <c r="G8" s="5" t="s">
        <v>163</v>
      </c>
      <c r="H8" s="16">
        <v>177.5</v>
      </c>
      <c r="I8" s="17">
        <f t="shared" si="0"/>
        <v>177.5</v>
      </c>
    </row>
    <row r="9" spans="1:9" x14ac:dyDescent="0.25">
      <c r="A9" s="40"/>
      <c r="B9" s="34"/>
      <c r="C9" s="38"/>
      <c r="D9" s="38"/>
      <c r="E9" s="39"/>
      <c r="F9" s="39"/>
      <c r="G9" s="5" t="s">
        <v>102</v>
      </c>
      <c r="H9" s="16">
        <v>160</v>
      </c>
      <c r="I9" s="17">
        <f t="shared" si="0"/>
        <v>160</v>
      </c>
    </row>
    <row r="10" spans="1:9" x14ac:dyDescent="0.25">
      <c r="A10" s="40"/>
      <c r="B10" s="34"/>
      <c r="C10" s="38"/>
      <c r="D10" s="38"/>
      <c r="E10" s="39"/>
      <c r="F10" s="39"/>
      <c r="G10" s="5" t="s">
        <v>164</v>
      </c>
      <c r="H10" s="16">
        <v>1342</v>
      </c>
      <c r="I10" s="17" t="str">
        <f t="shared" si="0"/>
        <v>Descartado</v>
      </c>
    </row>
    <row r="11" spans="1:9" x14ac:dyDescent="0.25">
      <c r="A11" s="40"/>
      <c r="B11" s="34"/>
      <c r="C11" s="38"/>
      <c r="D11" s="38"/>
      <c r="E11" s="39"/>
      <c r="F11" s="39"/>
      <c r="G11" s="5" t="s">
        <v>165</v>
      </c>
      <c r="H11" s="16">
        <v>1650</v>
      </c>
      <c r="I11" s="17" t="str">
        <f t="shared" si="0"/>
        <v>Descartado</v>
      </c>
    </row>
    <row r="12" spans="1:9" x14ac:dyDescent="0.25">
      <c r="A12" s="40"/>
      <c r="B12" s="34"/>
      <c r="C12" s="38"/>
      <c r="D12" s="38"/>
      <c r="E12" s="39"/>
      <c r="F12" s="39"/>
      <c r="G12" s="5" t="s">
        <v>133</v>
      </c>
      <c r="H12" s="16">
        <v>149.97</v>
      </c>
      <c r="I12" s="17">
        <f t="shared" si="0"/>
        <v>149.97</v>
      </c>
    </row>
    <row r="13" spans="1:9" x14ac:dyDescent="0.25">
      <c r="A13" s="40"/>
      <c r="B13" s="34"/>
      <c r="C13" s="38"/>
      <c r="D13" s="38"/>
      <c r="E13" s="39"/>
      <c r="F13" s="39"/>
      <c r="G13" s="5" t="s">
        <v>196</v>
      </c>
      <c r="H13" s="16">
        <v>299</v>
      </c>
      <c r="I13" s="17">
        <f t="shared" si="0"/>
        <v>299</v>
      </c>
    </row>
    <row r="14" spans="1:9" x14ac:dyDescent="0.25">
      <c r="A14" s="40"/>
      <c r="B14" s="34"/>
      <c r="C14" s="38"/>
      <c r="D14" s="38"/>
      <c r="E14" s="39"/>
      <c r="F14" s="39"/>
      <c r="G14" s="5" t="s">
        <v>205</v>
      </c>
      <c r="H14" s="16">
        <v>341.01</v>
      </c>
      <c r="I14" s="17">
        <f t="shared" si="0"/>
        <v>341.01</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7" t="s">
        <v>1</v>
      </c>
      <c r="B2" s="7" t="s">
        <v>2</v>
      </c>
      <c r="C2" s="7" t="s">
        <v>3</v>
      </c>
      <c r="D2" s="7" t="s">
        <v>4</v>
      </c>
      <c r="E2" s="7" t="s">
        <v>9</v>
      </c>
      <c r="F2" s="7" t="s">
        <v>10</v>
      </c>
      <c r="G2" s="7" t="s">
        <v>11</v>
      </c>
      <c r="H2" s="7" t="s">
        <v>12</v>
      </c>
      <c r="I2" s="7" t="s">
        <v>13</v>
      </c>
    </row>
    <row r="3" spans="1:9" x14ac:dyDescent="0.25">
      <c r="A3" s="40">
        <v>27</v>
      </c>
      <c r="B3" s="33" t="s">
        <v>57</v>
      </c>
      <c r="C3" s="38" t="s">
        <v>7</v>
      </c>
      <c r="D3" s="38">
        <v>2</v>
      </c>
      <c r="E3" s="39">
        <f>IF(C20&lt;=25%,D20,MIN(E20:F20))</f>
        <v>2336.66</v>
      </c>
      <c r="F3" s="39">
        <f>MIN(H3:H17)</f>
        <v>985</v>
      </c>
      <c r="G3" s="5" t="s">
        <v>162</v>
      </c>
      <c r="H3" s="16">
        <v>985</v>
      </c>
      <c r="I3" s="17">
        <f>IF(H3="","",(IF($C$20&lt;25%,"n/a",IF(H3&lt;=($D$20+$A$20),H3,"Descartado"))))</f>
        <v>985</v>
      </c>
    </row>
    <row r="4" spans="1:9" x14ac:dyDescent="0.25">
      <c r="A4" s="40"/>
      <c r="B4" s="34"/>
      <c r="C4" s="38"/>
      <c r="D4" s="38"/>
      <c r="E4" s="39"/>
      <c r="F4" s="39"/>
      <c r="G4" s="5" t="s">
        <v>166</v>
      </c>
      <c r="H4" s="16">
        <v>1750</v>
      </c>
      <c r="I4" s="17">
        <f t="shared" ref="I4:I17" si="0">IF(H4="","",(IF($C$20&lt;25%,"n/a",IF(H4&lt;=($D$20+$A$20),H4,"Descartado"))))</f>
        <v>1750</v>
      </c>
    </row>
    <row r="5" spans="1:9" x14ac:dyDescent="0.25">
      <c r="A5" s="40"/>
      <c r="B5" s="34"/>
      <c r="C5" s="38"/>
      <c r="D5" s="38"/>
      <c r="E5" s="39"/>
      <c r="F5" s="39"/>
      <c r="G5" s="5" t="s">
        <v>167</v>
      </c>
      <c r="H5" s="16">
        <v>3775.12</v>
      </c>
      <c r="I5" s="17" t="str">
        <f t="shared" si="0"/>
        <v>Descartado</v>
      </c>
    </row>
    <row r="6" spans="1:9" x14ac:dyDescent="0.25">
      <c r="A6" s="40"/>
      <c r="B6" s="34"/>
      <c r="C6" s="38"/>
      <c r="D6" s="38"/>
      <c r="E6" s="39"/>
      <c r="F6" s="39"/>
      <c r="G6" s="5" t="s">
        <v>100</v>
      </c>
      <c r="H6" s="16">
        <v>1449.99</v>
      </c>
      <c r="I6" s="17">
        <f t="shared" si="0"/>
        <v>1449.99</v>
      </c>
    </row>
    <row r="7" spans="1:9" x14ac:dyDescent="0.25">
      <c r="A7" s="40"/>
      <c r="B7" s="34"/>
      <c r="C7" s="38"/>
      <c r="D7" s="38"/>
      <c r="E7" s="39"/>
      <c r="F7" s="39"/>
      <c r="G7" s="5" t="s">
        <v>128</v>
      </c>
      <c r="H7" s="16">
        <v>1738.77</v>
      </c>
      <c r="I7" s="17">
        <f t="shared" si="0"/>
        <v>1738.77</v>
      </c>
    </row>
    <row r="8" spans="1:9" x14ac:dyDescent="0.25">
      <c r="A8" s="40"/>
      <c r="B8" s="34"/>
      <c r="C8" s="38"/>
      <c r="D8" s="38"/>
      <c r="E8" s="39"/>
      <c r="F8" s="39"/>
      <c r="G8" s="5" t="s">
        <v>168</v>
      </c>
      <c r="H8" s="16">
        <v>2582</v>
      </c>
      <c r="I8" s="17">
        <f t="shared" si="0"/>
        <v>2582</v>
      </c>
    </row>
    <row r="9" spans="1:9" x14ac:dyDescent="0.25">
      <c r="A9" s="40"/>
      <c r="B9" s="34"/>
      <c r="C9" s="38"/>
      <c r="D9" s="38"/>
      <c r="E9" s="39"/>
      <c r="F9" s="39"/>
      <c r="G9" s="5" t="s">
        <v>206</v>
      </c>
      <c r="H9" s="16">
        <v>3179.25</v>
      </c>
      <c r="I9" s="17">
        <f t="shared" si="0"/>
        <v>3179.25</v>
      </c>
    </row>
    <row r="10" spans="1:9" x14ac:dyDescent="0.25">
      <c r="A10" s="40"/>
      <c r="B10" s="34"/>
      <c r="C10" s="38"/>
      <c r="D10" s="38"/>
      <c r="E10" s="39"/>
      <c r="F10" s="39"/>
      <c r="G10" s="5" t="s">
        <v>172</v>
      </c>
      <c r="H10" s="16">
        <v>3484.8</v>
      </c>
      <c r="I10" s="17">
        <f t="shared" si="0"/>
        <v>3484.8</v>
      </c>
    </row>
    <row r="11" spans="1:9" x14ac:dyDescent="0.25">
      <c r="A11" s="40"/>
      <c r="B11" s="34"/>
      <c r="C11" s="38"/>
      <c r="D11" s="38"/>
      <c r="E11" s="39"/>
      <c r="F11" s="39"/>
      <c r="G11" s="5" t="s">
        <v>204</v>
      </c>
      <c r="H11" s="16">
        <v>3523.43</v>
      </c>
      <c r="I11" s="17">
        <f t="shared" si="0"/>
        <v>3523.43</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7" t="s">
        <v>14</v>
      </c>
      <c r="B19" s="7" t="s">
        <v>15</v>
      </c>
      <c r="C19" s="7" t="s">
        <v>25</v>
      </c>
      <c r="D19" s="7" t="s">
        <v>16</v>
      </c>
      <c r="E19" s="7" t="s">
        <v>17</v>
      </c>
      <c r="F19" s="7" t="s">
        <v>18</v>
      </c>
      <c r="G19" s="31" t="s">
        <v>19</v>
      </c>
      <c r="H19" s="31"/>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F10" sqref="F10"/>
    </sheetView>
  </sheetViews>
  <sheetFormatPr defaultRowHeight="15" x14ac:dyDescent="0.25"/>
  <cols>
    <col min="1" max="2" width="6.7109375" style="1" customWidth="1"/>
    <col min="3" max="3" width="35.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41" t="s">
        <v>0</v>
      </c>
      <c r="B1" s="41"/>
      <c r="C1" s="41"/>
      <c r="D1" s="41"/>
      <c r="E1" s="41"/>
      <c r="F1" s="41"/>
      <c r="G1" s="41"/>
    </row>
    <row r="2" spans="1:7" ht="24" x14ac:dyDescent="0.25">
      <c r="A2" s="6" t="s">
        <v>29</v>
      </c>
      <c r="B2" s="6" t="s">
        <v>1</v>
      </c>
      <c r="C2" s="6" t="s">
        <v>2</v>
      </c>
      <c r="D2" s="6" t="s">
        <v>3</v>
      </c>
      <c r="E2" s="6" t="s">
        <v>4</v>
      </c>
      <c r="F2" s="6" t="s">
        <v>5</v>
      </c>
      <c r="G2" s="6" t="s">
        <v>30</v>
      </c>
    </row>
    <row r="3" spans="1:7" ht="150" x14ac:dyDescent="0.25">
      <c r="A3" s="21" t="s">
        <v>58</v>
      </c>
      <c r="B3" s="21">
        <f>Item1!A3</f>
        <v>1</v>
      </c>
      <c r="C3" s="23" t="str">
        <f>Item1!B3</f>
        <v>Registro de preços para eventual aquisição de material bibliográfico, por meio de
registro do maior desconto percentual sobre os preços do catálogo ou das tabelas das
editoras, conforme áreas de interesse do Tribunal, conforme especificações constantes do
Anexo A do Termo de Referência.</v>
      </c>
      <c r="D3" s="28" t="str">
        <f>Item1!C3</f>
        <v>valor total com desconto</v>
      </c>
      <c r="E3" s="21">
        <f>Item1!D3</f>
        <v>1</v>
      </c>
      <c r="F3" s="22">
        <f>Item1!E3</f>
        <v>15511.02</v>
      </c>
      <c r="G3" s="22">
        <f>ROUND((E3*F3),2)</f>
        <v>15511.02</v>
      </c>
    </row>
    <row r="4" spans="1:7" x14ac:dyDescent="0.25">
      <c r="A4" s="24"/>
      <c r="B4" s="24"/>
      <c r="C4" s="25"/>
      <c r="D4" s="26"/>
      <c r="E4" s="26"/>
      <c r="F4" s="27"/>
      <c r="G4" s="27"/>
    </row>
    <row r="5" spans="1:7" ht="15.75" thickBot="1" x14ac:dyDescent="0.3"/>
    <row r="6" spans="1:7" ht="16.5" thickTop="1" thickBot="1" x14ac:dyDescent="0.3">
      <c r="D6" s="18"/>
      <c r="E6" s="19" t="s">
        <v>31</v>
      </c>
      <c r="F6" s="20">
        <f>SUM(G:G)</f>
        <v>15511.02</v>
      </c>
    </row>
    <row r="7" spans="1:7" ht="16.5" thickTop="1" thickBot="1" x14ac:dyDescent="0.3">
      <c r="F7" s="3"/>
    </row>
    <row r="8" spans="1:7" ht="16.5" thickTop="1" thickBot="1" x14ac:dyDescent="0.3">
      <c r="D8" s="18"/>
      <c r="E8" s="29" t="s">
        <v>222</v>
      </c>
      <c r="F8" s="20">
        <v>19000</v>
      </c>
    </row>
    <row r="9" spans="1:7" ht="16.5" thickTop="1" thickBot="1" x14ac:dyDescent="0.3">
      <c r="D9" s="4"/>
      <c r="E9" s="4"/>
      <c r="F9" s="4"/>
    </row>
    <row r="10" spans="1:7" ht="16.5" thickTop="1" thickBot="1" x14ac:dyDescent="0.3">
      <c r="D10" s="18"/>
      <c r="E10" s="19" t="s">
        <v>223</v>
      </c>
      <c r="F10" s="30">
        <f>F6/F8-1</f>
        <v>-0.18363052631578947</v>
      </c>
    </row>
    <row r="11" spans="1:7" ht="15.75" thickTop="1" x14ac:dyDescent="0.25"/>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3</v>
      </c>
      <c r="B3" s="33" t="s">
        <v>33</v>
      </c>
      <c r="C3" s="38" t="s">
        <v>7</v>
      </c>
      <c r="D3" s="38">
        <v>6</v>
      </c>
      <c r="E3" s="39">
        <f>IF(C20&lt;=25%,D20,MIN(E20:F20))</f>
        <v>296.49</v>
      </c>
      <c r="F3" s="39">
        <f>MIN(H3:H17)</f>
        <v>171.07</v>
      </c>
      <c r="G3" s="5" t="s">
        <v>67</v>
      </c>
      <c r="H3" s="16">
        <v>235.1</v>
      </c>
      <c r="I3" s="17">
        <f>IF(H3="","",(IF($C$20&lt;25%,"n/a",IF(H3&lt;=($D$20+$A$20),H3,"Descartado"))))</f>
        <v>235.1</v>
      </c>
    </row>
    <row r="4" spans="1:9" x14ac:dyDescent="0.25">
      <c r="A4" s="40"/>
      <c r="B4" s="34"/>
      <c r="C4" s="38"/>
      <c r="D4" s="38"/>
      <c r="E4" s="39"/>
      <c r="F4" s="39"/>
      <c r="G4" s="5" t="s">
        <v>68</v>
      </c>
      <c r="H4" s="16">
        <v>247.6</v>
      </c>
      <c r="I4" s="17">
        <f t="shared" ref="I4:I17" si="0">IF(H4="","",(IF($C$20&lt;25%,"n/a",IF(H4&lt;=($D$20+$A$20),H4,"Descartado"))))</f>
        <v>247.6</v>
      </c>
    </row>
    <row r="5" spans="1:9" x14ac:dyDescent="0.25">
      <c r="A5" s="40"/>
      <c r="B5" s="34"/>
      <c r="C5" s="38"/>
      <c r="D5" s="38"/>
      <c r="E5" s="39"/>
      <c r="F5" s="39"/>
      <c r="G5" s="5" t="s">
        <v>69</v>
      </c>
      <c r="H5" s="16">
        <v>541</v>
      </c>
      <c r="I5" s="17">
        <f t="shared" si="0"/>
        <v>541</v>
      </c>
    </row>
    <row r="6" spans="1:9" x14ac:dyDescent="0.25">
      <c r="A6" s="40"/>
      <c r="B6" s="34"/>
      <c r="C6" s="38"/>
      <c r="D6" s="38"/>
      <c r="E6" s="39"/>
      <c r="F6" s="39"/>
      <c r="G6" s="5" t="s">
        <v>70</v>
      </c>
      <c r="H6" s="16">
        <v>171.07</v>
      </c>
      <c r="I6" s="17">
        <f t="shared" si="0"/>
        <v>171.07</v>
      </c>
    </row>
    <row r="7" spans="1:9" x14ac:dyDescent="0.25">
      <c r="A7" s="40"/>
      <c r="B7" s="34"/>
      <c r="C7" s="38"/>
      <c r="D7" s="38"/>
      <c r="E7" s="39"/>
      <c r="F7" s="39"/>
      <c r="G7" s="5" t="s">
        <v>71</v>
      </c>
      <c r="H7" s="16">
        <v>1000</v>
      </c>
      <c r="I7" s="17" t="str">
        <f t="shared" si="0"/>
        <v>Descartado</v>
      </c>
    </row>
    <row r="8" spans="1:9" x14ac:dyDescent="0.25">
      <c r="A8" s="40"/>
      <c r="B8" s="34"/>
      <c r="C8" s="38"/>
      <c r="D8" s="38"/>
      <c r="E8" s="39"/>
      <c r="F8" s="39"/>
      <c r="G8" s="5" t="s">
        <v>72</v>
      </c>
      <c r="H8" s="16">
        <v>176.78</v>
      </c>
      <c r="I8" s="17">
        <f t="shared" si="0"/>
        <v>176.78</v>
      </c>
    </row>
    <row r="9" spans="1:9" x14ac:dyDescent="0.25">
      <c r="A9" s="40"/>
      <c r="B9" s="34"/>
      <c r="C9" s="38"/>
      <c r="D9" s="38"/>
      <c r="E9" s="39"/>
      <c r="F9" s="39"/>
      <c r="G9" s="5" t="s">
        <v>171</v>
      </c>
      <c r="H9" s="16">
        <v>407.38</v>
      </c>
      <c r="I9" s="17">
        <f t="shared" si="0"/>
        <v>407.38</v>
      </c>
    </row>
    <row r="10" spans="1:9" x14ac:dyDescent="0.25">
      <c r="A10" s="40"/>
      <c r="B10" s="34"/>
      <c r="C10" s="38"/>
      <c r="D10" s="38"/>
      <c r="E10" s="39"/>
      <c r="F10" s="39"/>
      <c r="G10" s="5" t="s">
        <v>169</v>
      </c>
      <c r="H10" s="16">
        <v>884</v>
      </c>
      <c r="I10" s="17" t="str">
        <f t="shared" si="0"/>
        <v>Descartado</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4</v>
      </c>
      <c r="B3" s="33" t="s">
        <v>34</v>
      </c>
      <c r="C3" s="38" t="s">
        <v>7</v>
      </c>
      <c r="D3" s="38">
        <v>2</v>
      </c>
      <c r="E3" s="39">
        <f>IF(C20&lt;=25%,D20,MIN(E20:F20))</f>
        <v>1386.39</v>
      </c>
      <c r="F3" s="39">
        <f>MIN(H3:H17)</f>
        <v>800</v>
      </c>
      <c r="G3" s="5" t="s">
        <v>73</v>
      </c>
      <c r="H3" s="16">
        <v>940</v>
      </c>
      <c r="I3" s="17">
        <f>IF(H3="","",(IF($C$20&lt;25%,"n/a",IF(H3&lt;=($D$20+$A$20),H3,"Descartado"))))</f>
        <v>940</v>
      </c>
    </row>
    <row r="4" spans="1:9" x14ac:dyDescent="0.25">
      <c r="A4" s="40"/>
      <c r="B4" s="34"/>
      <c r="C4" s="38"/>
      <c r="D4" s="38"/>
      <c r="E4" s="39"/>
      <c r="F4" s="39"/>
      <c r="G4" s="5" t="s">
        <v>74</v>
      </c>
      <c r="H4" s="16">
        <v>2144.34</v>
      </c>
      <c r="I4" s="17">
        <f t="shared" ref="I4:I17" si="0">IF(H4="","",(IF($C$20&lt;25%,"n/a",IF(H4&lt;=($D$20+$A$20),H4,"Descartado"))))</f>
        <v>2144.34</v>
      </c>
    </row>
    <row r="5" spans="1:9" x14ac:dyDescent="0.25">
      <c r="A5" s="40"/>
      <c r="B5" s="34"/>
      <c r="C5" s="38"/>
      <c r="D5" s="38"/>
      <c r="E5" s="39"/>
      <c r="F5" s="39"/>
      <c r="G5" s="5" t="s">
        <v>75</v>
      </c>
      <c r="H5" s="16">
        <v>925</v>
      </c>
      <c r="I5" s="17">
        <f t="shared" si="0"/>
        <v>925</v>
      </c>
    </row>
    <row r="6" spans="1:9" x14ac:dyDescent="0.25">
      <c r="A6" s="40"/>
      <c r="B6" s="34"/>
      <c r="C6" s="38"/>
      <c r="D6" s="38"/>
      <c r="E6" s="39"/>
      <c r="F6" s="39"/>
      <c r="G6" s="5" t="s">
        <v>76</v>
      </c>
      <c r="H6" s="16">
        <v>4280.84</v>
      </c>
      <c r="I6" s="17" t="str">
        <f t="shared" si="0"/>
        <v>Descartado</v>
      </c>
    </row>
    <row r="7" spans="1:9" x14ac:dyDescent="0.25">
      <c r="A7" s="40"/>
      <c r="B7" s="34"/>
      <c r="C7" s="38"/>
      <c r="D7" s="38"/>
      <c r="E7" s="39"/>
      <c r="F7" s="39"/>
      <c r="G7" s="5" t="s">
        <v>67</v>
      </c>
      <c r="H7" s="16">
        <v>1402</v>
      </c>
      <c r="I7" s="17">
        <f t="shared" si="0"/>
        <v>1402</v>
      </c>
    </row>
    <row r="8" spans="1:9" x14ac:dyDescent="0.25">
      <c r="A8" s="40"/>
      <c r="B8" s="34"/>
      <c r="C8" s="38"/>
      <c r="D8" s="38"/>
      <c r="E8" s="39"/>
      <c r="F8" s="39"/>
      <c r="G8" s="5" t="s">
        <v>77</v>
      </c>
      <c r="H8" s="16">
        <v>2100</v>
      </c>
      <c r="I8" s="17">
        <f t="shared" si="0"/>
        <v>2100</v>
      </c>
    </row>
    <row r="9" spans="1:9" x14ac:dyDescent="0.25">
      <c r="A9" s="40"/>
      <c r="B9" s="34"/>
      <c r="C9" s="38"/>
      <c r="D9" s="38"/>
      <c r="E9" s="39"/>
      <c r="F9" s="39"/>
      <c r="G9" s="5" t="s">
        <v>78</v>
      </c>
      <c r="H9" s="16">
        <v>3777</v>
      </c>
      <c r="I9" s="17" t="str">
        <f t="shared" si="0"/>
        <v>Descartado</v>
      </c>
    </row>
    <row r="10" spans="1:9" x14ac:dyDescent="0.25">
      <c r="A10" s="40"/>
      <c r="B10" s="34"/>
      <c r="C10" s="38"/>
      <c r="D10" s="38"/>
      <c r="E10" s="39"/>
      <c r="F10" s="39"/>
      <c r="G10" s="5" t="s">
        <v>59</v>
      </c>
      <c r="H10" s="16">
        <v>1375</v>
      </c>
      <c r="I10" s="17">
        <f t="shared" si="0"/>
        <v>1375</v>
      </c>
    </row>
    <row r="11" spans="1:9" x14ac:dyDescent="0.25">
      <c r="A11" s="40"/>
      <c r="B11" s="34"/>
      <c r="C11" s="38"/>
      <c r="D11" s="38"/>
      <c r="E11" s="39"/>
      <c r="F11" s="39"/>
      <c r="G11" s="5" t="s">
        <v>79</v>
      </c>
      <c r="H11" s="16">
        <v>1999</v>
      </c>
      <c r="I11" s="17">
        <f t="shared" si="0"/>
        <v>1999</v>
      </c>
    </row>
    <row r="12" spans="1:9" x14ac:dyDescent="0.25">
      <c r="A12" s="40"/>
      <c r="B12" s="34"/>
      <c r="C12" s="38"/>
      <c r="D12" s="38"/>
      <c r="E12" s="39"/>
      <c r="F12" s="39"/>
      <c r="G12" s="5" t="s">
        <v>80</v>
      </c>
      <c r="H12" s="16">
        <v>877.55</v>
      </c>
      <c r="I12" s="17">
        <f t="shared" si="0"/>
        <v>877.55</v>
      </c>
    </row>
    <row r="13" spans="1:9" x14ac:dyDescent="0.25">
      <c r="A13" s="40"/>
      <c r="B13" s="34"/>
      <c r="C13" s="38"/>
      <c r="D13" s="38"/>
      <c r="E13" s="39"/>
      <c r="F13" s="39"/>
      <c r="G13" s="5" t="s">
        <v>173</v>
      </c>
      <c r="H13" s="16">
        <v>1301.05</v>
      </c>
      <c r="I13" s="17">
        <f t="shared" si="0"/>
        <v>1301.05</v>
      </c>
    </row>
    <row r="14" spans="1:9" x14ac:dyDescent="0.25">
      <c r="A14" s="40"/>
      <c r="B14" s="34"/>
      <c r="C14" s="38"/>
      <c r="D14" s="38"/>
      <c r="E14" s="39"/>
      <c r="F14" s="39"/>
      <c r="G14" s="5" t="s">
        <v>170</v>
      </c>
      <c r="H14" s="16">
        <v>800</v>
      </c>
      <c r="I14" s="17">
        <f t="shared" si="0"/>
        <v>800</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5</v>
      </c>
      <c r="B3" s="33" t="s">
        <v>35</v>
      </c>
      <c r="C3" s="38" t="s">
        <v>7</v>
      </c>
      <c r="D3" s="38">
        <v>1</v>
      </c>
      <c r="E3" s="39">
        <f>IF(C20&lt;=25%,D20,MIN(E20:F20))</f>
        <v>7540.83</v>
      </c>
      <c r="F3" s="39">
        <f>MIN(H3:H17)</f>
        <v>1172.6600000000001</v>
      </c>
      <c r="G3" s="5" t="s">
        <v>81</v>
      </c>
      <c r="H3" s="16">
        <v>9050</v>
      </c>
      <c r="I3" s="17">
        <f>IF(H3="","",(IF($C$20&lt;25%,"n/a",IF(H3&lt;=($D$20+$A$20),H3,"Descartado"))))</f>
        <v>9050</v>
      </c>
    </row>
    <row r="4" spans="1:9" x14ac:dyDescent="0.25">
      <c r="A4" s="40"/>
      <c r="B4" s="34"/>
      <c r="C4" s="38"/>
      <c r="D4" s="38"/>
      <c r="E4" s="39"/>
      <c r="F4" s="39"/>
      <c r="G4" s="5" t="s">
        <v>67</v>
      </c>
      <c r="H4" s="16">
        <v>5737.44</v>
      </c>
      <c r="I4" s="17">
        <f t="shared" ref="I4:I17" si="0">IF(H4="","",(IF($C$20&lt;25%,"n/a",IF(H4&lt;=($D$20+$A$20),H4,"Descartado"))))</f>
        <v>5737.44</v>
      </c>
    </row>
    <row r="5" spans="1:9" x14ac:dyDescent="0.25">
      <c r="A5" s="40"/>
      <c r="B5" s="34"/>
      <c r="C5" s="38"/>
      <c r="D5" s="38"/>
      <c r="E5" s="39"/>
      <c r="F5" s="39"/>
      <c r="G5" s="5" t="s">
        <v>82</v>
      </c>
      <c r="H5" s="16">
        <v>1172.6600000000001</v>
      </c>
      <c r="I5" s="17">
        <f t="shared" si="0"/>
        <v>1172.6600000000001</v>
      </c>
    </row>
    <row r="6" spans="1:9" x14ac:dyDescent="0.25">
      <c r="A6" s="40"/>
      <c r="B6" s="34"/>
      <c r="C6" s="38"/>
      <c r="D6" s="38"/>
      <c r="E6" s="39"/>
      <c r="F6" s="39"/>
      <c r="G6" s="5" t="s">
        <v>75</v>
      </c>
      <c r="H6" s="16">
        <v>3900</v>
      </c>
      <c r="I6" s="17">
        <f t="shared" si="0"/>
        <v>3900</v>
      </c>
    </row>
    <row r="7" spans="1:9" x14ac:dyDescent="0.25">
      <c r="A7" s="40"/>
      <c r="B7" s="34"/>
      <c r="C7" s="38"/>
      <c r="D7" s="38"/>
      <c r="E7" s="39"/>
      <c r="F7" s="39"/>
      <c r="G7" s="5" t="s">
        <v>69</v>
      </c>
      <c r="H7" s="16">
        <v>7969</v>
      </c>
      <c r="I7" s="17">
        <f t="shared" si="0"/>
        <v>7969</v>
      </c>
    </row>
    <row r="8" spans="1:9" x14ac:dyDescent="0.25">
      <c r="A8" s="40"/>
      <c r="B8" s="34"/>
      <c r="C8" s="38"/>
      <c r="D8" s="38"/>
      <c r="E8" s="39"/>
      <c r="F8" s="39"/>
      <c r="G8" s="5" t="s">
        <v>83</v>
      </c>
      <c r="H8" s="16">
        <v>7680</v>
      </c>
      <c r="I8" s="17">
        <f t="shared" si="0"/>
        <v>7680</v>
      </c>
    </row>
    <row r="9" spans="1:9" x14ac:dyDescent="0.25">
      <c r="A9" s="40"/>
      <c r="B9" s="34"/>
      <c r="C9" s="38"/>
      <c r="D9" s="38"/>
      <c r="E9" s="39"/>
      <c r="F9" s="39"/>
      <c r="G9" s="5" t="s">
        <v>84</v>
      </c>
      <c r="H9" s="16">
        <v>10150</v>
      </c>
      <c r="I9" s="17">
        <f t="shared" si="0"/>
        <v>10150</v>
      </c>
    </row>
    <row r="10" spans="1:9" x14ac:dyDescent="0.25">
      <c r="A10" s="40"/>
      <c r="B10" s="34"/>
      <c r="C10" s="38"/>
      <c r="D10" s="38"/>
      <c r="E10" s="39"/>
      <c r="F10" s="39"/>
      <c r="G10" s="5" t="s">
        <v>85</v>
      </c>
      <c r="H10" s="16">
        <v>10040</v>
      </c>
      <c r="I10" s="17">
        <f t="shared" si="0"/>
        <v>10040</v>
      </c>
    </row>
    <row r="11" spans="1:9" x14ac:dyDescent="0.25">
      <c r="A11" s="40"/>
      <c r="B11" s="34"/>
      <c r="C11" s="38"/>
      <c r="D11" s="38"/>
      <c r="E11" s="39"/>
      <c r="F11" s="39"/>
      <c r="G11" s="5" t="s">
        <v>61</v>
      </c>
      <c r="H11" s="16">
        <v>10600</v>
      </c>
      <c r="I11" s="17">
        <f t="shared" si="0"/>
        <v>10600</v>
      </c>
    </row>
    <row r="12" spans="1:9" x14ac:dyDescent="0.25">
      <c r="A12" s="40"/>
      <c r="B12" s="34"/>
      <c r="C12" s="38"/>
      <c r="D12" s="38"/>
      <c r="E12" s="39"/>
      <c r="F12" s="39"/>
      <c r="G12" s="5" t="s">
        <v>60</v>
      </c>
      <c r="H12" s="16">
        <v>8000</v>
      </c>
      <c r="I12" s="17">
        <f t="shared" si="0"/>
        <v>8000</v>
      </c>
    </row>
    <row r="13" spans="1:9" x14ac:dyDescent="0.25">
      <c r="A13" s="40"/>
      <c r="B13" s="34"/>
      <c r="C13" s="38"/>
      <c r="D13" s="38"/>
      <c r="E13" s="39"/>
      <c r="F13" s="39"/>
      <c r="G13" s="5" t="s">
        <v>86</v>
      </c>
      <c r="H13" s="16">
        <v>14086.4</v>
      </c>
      <c r="I13" s="17" t="str">
        <f t="shared" si="0"/>
        <v>Descartado</v>
      </c>
    </row>
    <row r="14" spans="1:9" x14ac:dyDescent="0.25">
      <c r="A14" s="40"/>
      <c r="B14" s="34"/>
      <c r="C14" s="38"/>
      <c r="D14" s="38"/>
      <c r="E14" s="39"/>
      <c r="F14" s="39"/>
      <c r="G14" s="5" t="s">
        <v>87</v>
      </c>
      <c r="H14" s="16">
        <v>8650</v>
      </c>
      <c r="I14" s="17">
        <f t="shared" si="0"/>
        <v>8650</v>
      </c>
    </row>
    <row r="15" spans="1:9" x14ac:dyDescent="0.25">
      <c r="A15" s="40"/>
      <c r="B15" s="34"/>
      <c r="C15" s="38"/>
      <c r="D15" s="38"/>
      <c r="E15" s="39"/>
      <c r="F15" s="39"/>
      <c r="G15" s="5" t="s">
        <v>169</v>
      </c>
      <c r="H15" s="16">
        <v>12399</v>
      </c>
      <c r="I15" s="17" t="str">
        <f t="shared" si="0"/>
        <v>Descartado</v>
      </c>
    </row>
    <row r="16" spans="1:9" x14ac:dyDescent="0.25">
      <c r="A16" s="40"/>
      <c r="B16" s="34"/>
      <c r="C16" s="38"/>
      <c r="D16" s="38"/>
      <c r="E16" s="39"/>
      <c r="F16" s="39"/>
      <c r="G16" s="5" t="s">
        <v>174</v>
      </c>
      <c r="H16" s="16">
        <v>12624</v>
      </c>
      <c r="I16" s="17" t="str">
        <f t="shared" si="0"/>
        <v>Descartado</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6</v>
      </c>
      <c r="B3" s="33" t="s">
        <v>36</v>
      </c>
      <c r="C3" s="38" t="s">
        <v>7</v>
      </c>
      <c r="D3" s="38">
        <v>2</v>
      </c>
      <c r="E3" s="39">
        <f>IF(C20&lt;=25%,D20,MIN(E20:F20))</f>
        <v>1062.4100000000001</v>
      </c>
      <c r="F3" s="39">
        <f>MIN(H3:H17)</f>
        <v>749</v>
      </c>
      <c r="G3" s="5" t="s">
        <v>79</v>
      </c>
      <c r="H3" s="16">
        <v>749</v>
      </c>
      <c r="I3" s="17">
        <f>IF(H3="","",(IF($C$20&lt;25%,"n/a",IF(H3&lt;=($D$20+$A$20),H3,"Descartado"))))</f>
        <v>749</v>
      </c>
    </row>
    <row r="4" spans="1:9" x14ac:dyDescent="0.25">
      <c r="A4" s="40"/>
      <c r="B4" s="34"/>
      <c r="C4" s="38"/>
      <c r="D4" s="38"/>
      <c r="E4" s="39"/>
      <c r="F4" s="39"/>
      <c r="G4" s="5" t="s">
        <v>171</v>
      </c>
      <c r="H4" s="16">
        <v>1539.22</v>
      </c>
      <c r="I4" s="17">
        <f t="shared" ref="I4:I17" si="0">IF(H4="","",(IF($C$20&lt;25%,"n/a",IF(H4&lt;=($D$20+$A$20),H4,"Descartado"))))</f>
        <v>1539.22</v>
      </c>
    </row>
    <row r="5" spans="1:9" x14ac:dyDescent="0.25">
      <c r="A5" s="40"/>
      <c r="B5" s="34"/>
      <c r="C5" s="38"/>
      <c r="D5" s="38"/>
      <c r="E5" s="39"/>
      <c r="F5" s="39"/>
      <c r="G5" s="5" t="s">
        <v>169</v>
      </c>
      <c r="H5" s="16">
        <v>899</v>
      </c>
      <c r="I5" s="17">
        <f t="shared" si="0"/>
        <v>899</v>
      </c>
    </row>
    <row r="6" spans="1:9" x14ac:dyDescent="0.25">
      <c r="A6" s="40"/>
      <c r="B6" s="34"/>
      <c r="C6" s="38"/>
      <c r="D6" s="38"/>
      <c r="E6" s="39"/>
      <c r="F6" s="39"/>
      <c r="G6" s="5" t="s">
        <v>172</v>
      </c>
      <c r="H6" s="16">
        <v>2178.21</v>
      </c>
      <c r="I6" s="17" t="str">
        <f t="shared" si="0"/>
        <v>Descartado</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7</v>
      </c>
      <c r="B3" s="33" t="s">
        <v>37</v>
      </c>
      <c r="C3" s="38" t="s">
        <v>7</v>
      </c>
      <c r="D3" s="38">
        <v>2</v>
      </c>
      <c r="E3" s="39">
        <f>IF(C20&lt;=25%,D20,MIN(E20:F20))</f>
        <v>232.66</v>
      </c>
      <c r="F3" s="39">
        <f>MIN(H3:H17)</f>
        <v>188</v>
      </c>
      <c r="G3" s="5" t="s">
        <v>61</v>
      </c>
      <c r="H3" s="16">
        <v>188</v>
      </c>
      <c r="I3" s="17">
        <f>IF(H3="","",(IF($C$20&lt;25%,"n/a",IF(H3&lt;=($D$20+$A$20),H3,"Descartado"))))</f>
        <v>188</v>
      </c>
    </row>
    <row r="4" spans="1:9" x14ac:dyDescent="0.25">
      <c r="A4" s="40"/>
      <c r="B4" s="34"/>
      <c r="C4" s="38"/>
      <c r="D4" s="38"/>
      <c r="E4" s="39"/>
      <c r="F4" s="39"/>
      <c r="G4" s="5" t="s">
        <v>88</v>
      </c>
      <c r="H4" s="16">
        <v>360</v>
      </c>
      <c r="I4" s="17" t="str">
        <f t="shared" ref="I4:I17" si="0">IF(H4="","",(IF($C$20&lt;25%,"n/a",IF(H4&lt;=($D$20+$A$20),H4,"Descartado"))))</f>
        <v>Descartado</v>
      </c>
    </row>
    <row r="5" spans="1:9" x14ac:dyDescent="0.25">
      <c r="A5" s="40"/>
      <c r="B5" s="34"/>
      <c r="C5" s="38"/>
      <c r="D5" s="38"/>
      <c r="E5" s="39"/>
      <c r="F5" s="39"/>
      <c r="G5" s="5" t="s">
        <v>89</v>
      </c>
      <c r="H5" s="16">
        <v>280</v>
      </c>
      <c r="I5" s="17">
        <f t="shared" si="0"/>
        <v>280</v>
      </c>
    </row>
    <row r="6" spans="1:9" x14ac:dyDescent="0.25">
      <c r="A6" s="40"/>
      <c r="B6" s="34"/>
      <c r="C6" s="38"/>
      <c r="D6" s="38"/>
      <c r="E6" s="39"/>
      <c r="F6" s="39"/>
      <c r="G6" s="5" t="s">
        <v>172</v>
      </c>
      <c r="H6" s="16">
        <v>229.99</v>
      </c>
      <c r="I6" s="17">
        <f t="shared" si="0"/>
        <v>229.99</v>
      </c>
    </row>
    <row r="7" spans="1:9" x14ac:dyDescent="0.25">
      <c r="A7" s="40"/>
      <c r="B7" s="34"/>
      <c r="C7" s="38"/>
      <c r="D7" s="38"/>
      <c r="E7" s="39"/>
      <c r="F7" s="39"/>
      <c r="G7" s="5"/>
      <c r="H7" s="16"/>
      <c r="I7" s="17" t="str">
        <f t="shared" si="0"/>
        <v/>
      </c>
    </row>
    <row r="8" spans="1:9" x14ac:dyDescent="0.25">
      <c r="A8" s="40"/>
      <c r="B8" s="34"/>
      <c r="C8" s="38"/>
      <c r="D8" s="38"/>
      <c r="E8" s="39"/>
      <c r="F8" s="39"/>
      <c r="G8" s="5"/>
      <c r="H8" s="16"/>
      <c r="I8" s="17" t="str">
        <f t="shared" si="0"/>
        <v/>
      </c>
    </row>
    <row r="9" spans="1:9" x14ac:dyDescent="0.25">
      <c r="A9" s="40"/>
      <c r="B9" s="34"/>
      <c r="C9" s="38"/>
      <c r="D9" s="38"/>
      <c r="E9" s="39"/>
      <c r="F9" s="39"/>
      <c r="G9" s="5"/>
      <c r="H9" s="16"/>
      <c r="I9" s="17" t="str">
        <f t="shared" si="0"/>
        <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8</v>
      </c>
      <c r="B3" s="33" t="s">
        <v>38</v>
      </c>
      <c r="C3" s="38" t="s">
        <v>7</v>
      </c>
      <c r="D3" s="38">
        <v>1</v>
      </c>
      <c r="E3" s="39">
        <f>IF(C20&lt;=25%,D20,MIN(E20:F20))</f>
        <v>1797.62</v>
      </c>
      <c r="F3" s="39">
        <f>MIN(H3:H17)</f>
        <v>514</v>
      </c>
      <c r="G3" s="5" t="s">
        <v>90</v>
      </c>
      <c r="H3" s="16">
        <v>1463.54</v>
      </c>
      <c r="I3" s="17">
        <f>IF(H3="","",(IF($C$20&lt;25%,"n/a",IF(H3&lt;=($D$20+$A$20),H3,"Descartado"))))</f>
        <v>1463.54</v>
      </c>
    </row>
    <row r="4" spans="1:9" x14ac:dyDescent="0.25">
      <c r="A4" s="40"/>
      <c r="B4" s="34"/>
      <c r="C4" s="38"/>
      <c r="D4" s="38"/>
      <c r="E4" s="39"/>
      <c r="F4" s="39"/>
      <c r="G4" s="5" t="s">
        <v>91</v>
      </c>
      <c r="H4" s="16">
        <v>514</v>
      </c>
      <c r="I4" s="17">
        <f t="shared" ref="I4:I17" si="0">IF(H4="","",(IF($C$20&lt;25%,"n/a",IF(H4&lt;=($D$20+$A$20),H4,"Descartado"))))</f>
        <v>514</v>
      </c>
    </row>
    <row r="5" spans="1:9" x14ac:dyDescent="0.25">
      <c r="A5" s="40"/>
      <c r="B5" s="34"/>
      <c r="C5" s="38"/>
      <c r="D5" s="38"/>
      <c r="E5" s="39"/>
      <c r="F5" s="39"/>
      <c r="G5" s="5" t="s">
        <v>92</v>
      </c>
      <c r="H5" s="16">
        <v>2565.66</v>
      </c>
      <c r="I5" s="17">
        <f t="shared" si="0"/>
        <v>2565.66</v>
      </c>
    </row>
    <row r="6" spans="1:9" x14ac:dyDescent="0.25">
      <c r="A6" s="40"/>
      <c r="B6" s="34"/>
      <c r="C6" s="38"/>
      <c r="D6" s="38"/>
      <c r="E6" s="39"/>
      <c r="F6" s="39"/>
      <c r="G6" s="5" t="s">
        <v>93</v>
      </c>
      <c r="H6" s="16">
        <v>790</v>
      </c>
      <c r="I6" s="17">
        <f t="shared" si="0"/>
        <v>790</v>
      </c>
    </row>
    <row r="7" spans="1:9" x14ac:dyDescent="0.25">
      <c r="A7" s="40"/>
      <c r="B7" s="34"/>
      <c r="C7" s="38"/>
      <c r="D7" s="38"/>
      <c r="E7" s="39"/>
      <c r="F7" s="39"/>
      <c r="G7" s="5" t="s">
        <v>94</v>
      </c>
      <c r="H7" s="16">
        <v>4858</v>
      </c>
      <c r="I7" s="17" t="str">
        <f t="shared" si="0"/>
        <v>Descartado</v>
      </c>
    </row>
    <row r="8" spans="1:9" x14ac:dyDescent="0.25">
      <c r="A8" s="40"/>
      <c r="B8" s="34"/>
      <c r="C8" s="38"/>
      <c r="D8" s="38"/>
      <c r="E8" s="39"/>
      <c r="F8" s="39"/>
      <c r="G8" s="5" t="s">
        <v>95</v>
      </c>
      <c r="H8" s="16">
        <v>4932</v>
      </c>
      <c r="I8" s="17" t="str">
        <f t="shared" si="0"/>
        <v>Descartado</v>
      </c>
    </row>
    <row r="9" spans="1:9" x14ac:dyDescent="0.25">
      <c r="A9" s="40"/>
      <c r="B9" s="34"/>
      <c r="C9" s="38"/>
      <c r="D9" s="38"/>
      <c r="E9" s="39"/>
      <c r="F9" s="39"/>
      <c r="G9" s="5" t="s">
        <v>96</v>
      </c>
      <c r="H9" s="16">
        <v>1970</v>
      </c>
      <c r="I9" s="17">
        <f t="shared" si="0"/>
        <v>1970</v>
      </c>
    </row>
    <row r="10" spans="1:9" x14ac:dyDescent="0.25">
      <c r="A10" s="40"/>
      <c r="B10" s="34"/>
      <c r="C10" s="38"/>
      <c r="D10" s="38"/>
      <c r="E10" s="39"/>
      <c r="F10" s="39"/>
      <c r="G10" s="5" t="s">
        <v>97</v>
      </c>
      <c r="H10" s="16">
        <v>3137</v>
      </c>
      <c r="I10" s="17">
        <f t="shared" si="0"/>
        <v>3137</v>
      </c>
    </row>
    <row r="11" spans="1:9" x14ac:dyDescent="0.25">
      <c r="A11" s="40"/>
      <c r="B11" s="34"/>
      <c r="C11" s="38"/>
      <c r="D11" s="38"/>
      <c r="E11" s="39"/>
      <c r="F11" s="39"/>
      <c r="G11" s="5" t="s">
        <v>98</v>
      </c>
      <c r="H11" s="16">
        <v>1990</v>
      </c>
      <c r="I11" s="17">
        <f t="shared" si="0"/>
        <v>1990</v>
      </c>
    </row>
    <row r="12" spans="1:9" x14ac:dyDescent="0.25">
      <c r="A12" s="40"/>
      <c r="B12" s="34"/>
      <c r="C12" s="38"/>
      <c r="D12" s="38"/>
      <c r="E12" s="39"/>
      <c r="F12" s="39"/>
      <c r="G12" s="5" t="s">
        <v>172</v>
      </c>
      <c r="H12" s="16">
        <v>1950.72</v>
      </c>
      <c r="I12" s="17">
        <f t="shared" si="0"/>
        <v>1950.72</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4" customFormat="1" ht="36" x14ac:dyDescent="0.25">
      <c r="A2" s="6" t="s">
        <v>1</v>
      </c>
      <c r="B2" s="6" t="s">
        <v>2</v>
      </c>
      <c r="C2" s="6" t="s">
        <v>3</v>
      </c>
      <c r="D2" s="6" t="s">
        <v>4</v>
      </c>
      <c r="E2" s="6" t="s">
        <v>9</v>
      </c>
      <c r="F2" s="6" t="s">
        <v>10</v>
      </c>
      <c r="G2" s="6" t="s">
        <v>11</v>
      </c>
      <c r="H2" s="6" t="s">
        <v>12</v>
      </c>
      <c r="I2" s="6" t="s">
        <v>13</v>
      </c>
    </row>
    <row r="3" spans="1:9" x14ac:dyDescent="0.25">
      <c r="A3" s="40">
        <v>9</v>
      </c>
      <c r="B3" s="33" t="s">
        <v>39</v>
      </c>
      <c r="C3" s="38" t="s">
        <v>7</v>
      </c>
      <c r="D3" s="38">
        <v>4</v>
      </c>
      <c r="E3" s="39">
        <f>IF(C20&lt;=25%,D20,MIN(E20:F20))</f>
        <v>684.5</v>
      </c>
      <c r="F3" s="39">
        <f>MIN(H3:H17)</f>
        <v>110</v>
      </c>
      <c r="G3" s="5" t="s">
        <v>99</v>
      </c>
      <c r="H3" s="16">
        <v>699</v>
      </c>
      <c r="I3" s="17">
        <f>IF(H3="","",(IF($C$20&lt;25%,"n/a",IF(H3&lt;=($D$20+$A$20),H3,"Descartado"))))</f>
        <v>699</v>
      </c>
    </row>
    <row r="4" spans="1:9" x14ac:dyDescent="0.25">
      <c r="A4" s="40"/>
      <c r="B4" s="34"/>
      <c r="C4" s="38"/>
      <c r="D4" s="38"/>
      <c r="E4" s="39"/>
      <c r="F4" s="39"/>
      <c r="G4" s="5" t="s">
        <v>100</v>
      </c>
      <c r="H4" s="16">
        <v>238.76</v>
      </c>
      <c r="I4" s="17">
        <f t="shared" ref="I4:I17" si="0">IF(H4="","",(IF($C$20&lt;25%,"n/a",IF(H4&lt;=($D$20+$A$20),H4,"Descartado"))))</f>
        <v>238.76</v>
      </c>
    </row>
    <row r="5" spans="1:9" x14ac:dyDescent="0.25">
      <c r="A5" s="40"/>
      <c r="B5" s="34"/>
      <c r="C5" s="38"/>
      <c r="D5" s="38"/>
      <c r="E5" s="39"/>
      <c r="F5" s="39"/>
      <c r="G5" s="5" t="s">
        <v>101</v>
      </c>
      <c r="H5" s="16">
        <v>595</v>
      </c>
      <c r="I5" s="17">
        <f t="shared" si="0"/>
        <v>595</v>
      </c>
    </row>
    <row r="6" spans="1:9" x14ac:dyDescent="0.25">
      <c r="A6" s="40"/>
      <c r="B6" s="34"/>
      <c r="C6" s="38"/>
      <c r="D6" s="38"/>
      <c r="E6" s="39"/>
      <c r="F6" s="39"/>
      <c r="G6" s="5" t="s">
        <v>102</v>
      </c>
      <c r="H6" s="16">
        <v>110</v>
      </c>
      <c r="I6" s="17">
        <f t="shared" si="0"/>
        <v>110</v>
      </c>
    </row>
    <row r="7" spans="1:9" x14ac:dyDescent="0.25">
      <c r="A7" s="40"/>
      <c r="B7" s="34"/>
      <c r="C7" s="38"/>
      <c r="D7" s="38"/>
      <c r="E7" s="39"/>
      <c r="F7" s="39"/>
      <c r="G7" s="5" t="s">
        <v>103</v>
      </c>
      <c r="H7" s="16">
        <v>1064.26</v>
      </c>
      <c r="I7" s="17">
        <f t="shared" si="0"/>
        <v>1064.26</v>
      </c>
    </row>
    <row r="8" spans="1:9" x14ac:dyDescent="0.25">
      <c r="A8" s="40"/>
      <c r="B8" s="34"/>
      <c r="C8" s="38"/>
      <c r="D8" s="38"/>
      <c r="E8" s="39"/>
      <c r="F8" s="39"/>
      <c r="G8" s="5" t="s">
        <v>175</v>
      </c>
      <c r="H8" s="16">
        <v>1400</v>
      </c>
      <c r="I8" s="17">
        <f t="shared" si="0"/>
        <v>1400</v>
      </c>
    </row>
    <row r="9" spans="1:9" x14ac:dyDescent="0.25">
      <c r="A9" s="40"/>
      <c r="B9" s="34"/>
      <c r="C9" s="38"/>
      <c r="D9" s="38"/>
      <c r="E9" s="39"/>
      <c r="F9" s="39"/>
      <c r="G9" s="5" t="s">
        <v>176</v>
      </c>
      <c r="H9" s="16">
        <v>5751</v>
      </c>
      <c r="I9" s="17" t="str">
        <f t="shared" si="0"/>
        <v>Descartado</v>
      </c>
    </row>
    <row r="10" spans="1:9" x14ac:dyDescent="0.25">
      <c r="A10" s="40"/>
      <c r="B10" s="34"/>
      <c r="C10" s="38"/>
      <c r="D10" s="38"/>
      <c r="E10" s="39"/>
      <c r="F10" s="39"/>
      <c r="G10" s="5"/>
      <c r="H10" s="16"/>
      <c r="I10" s="17" t="str">
        <f t="shared" si="0"/>
        <v/>
      </c>
    </row>
    <row r="11" spans="1:9" x14ac:dyDescent="0.25">
      <c r="A11" s="40"/>
      <c r="B11" s="34"/>
      <c r="C11" s="38"/>
      <c r="D11" s="38"/>
      <c r="E11" s="39"/>
      <c r="F11" s="39"/>
      <c r="G11" s="5"/>
      <c r="H11" s="16"/>
      <c r="I11" s="17" t="str">
        <f t="shared" si="0"/>
        <v/>
      </c>
    </row>
    <row r="12" spans="1:9" x14ac:dyDescent="0.25">
      <c r="A12" s="40"/>
      <c r="B12" s="34"/>
      <c r="C12" s="38"/>
      <c r="D12" s="38"/>
      <c r="E12" s="39"/>
      <c r="F12" s="39"/>
      <c r="G12" s="5"/>
      <c r="H12" s="16"/>
      <c r="I12" s="17" t="str">
        <f t="shared" si="0"/>
        <v/>
      </c>
    </row>
    <row r="13" spans="1:9" x14ac:dyDescent="0.25">
      <c r="A13" s="40"/>
      <c r="B13" s="34"/>
      <c r="C13" s="38"/>
      <c r="D13" s="38"/>
      <c r="E13" s="39"/>
      <c r="F13" s="39"/>
      <c r="G13" s="5"/>
      <c r="H13" s="16"/>
      <c r="I13" s="17" t="str">
        <f t="shared" si="0"/>
        <v/>
      </c>
    </row>
    <row r="14" spans="1:9" x14ac:dyDescent="0.25">
      <c r="A14" s="40"/>
      <c r="B14" s="34"/>
      <c r="C14" s="38"/>
      <c r="D14" s="38"/>
      <c r="E14" s="39"/>
      <c r="F14" s="39"/>
      <c r="G14" s="5"/>
      <c r="H14" s="16"/>
      <c r="I14" s="17" t="str">
        <f t="shared" si="0"/>
        <v/>
      </c>
    </row>
    <row r="15" spans="1:9" x14ac:dyDescent="0.25">
      <c r="A15" s="40"/>
      <c r="B15" s="34"/>
      <c r="C15" s="38"/>
      <c r="D15" s="38"/>
      <c r="E15" s="39"/>
      <c r="F15" s="39"/>
      <c r="G15" s="5"/>
      <c r="H15" s="16"/>
      <c r="I15" s="17" t="str">
        <f t="shared" si="0"/>
        <v/>
      </c>
    </row>
    <row r="16" spans="1:9" x14ac:dyDescent="0.25">
      <c r="A16" s="40"/>
      <c r="B16" s="34"/>
      <c r="C16" s="38"/>
      <c r="D16" s="38"/>
      <c r="E16" s="39"/>
      <c r="F16" s="39"/>
      <c r="G16" s="5"/>
      <c r="H16" s="16"/>
      <c r="I16" s="17" t="str">
        <f t="shared" si="0"/>
        <v/>
      </c>
    </row>
    <row r="17" spans="1:9" x14ac:dyDescent="0.25">
      <c r="A17" s="40"/>
      <c r="B17" s="34"/>
      <c r="C17" s="38"/>
      <c r="D17" s="38"/>
      <c r="E17" s="39"/>
      <c r="F17" s="39"/>
      <c r="G17" s="5"/>
      <c r="H17" s="16"/>
      <c r="I17" s="17" t="str">
        <f t="shared" si="0"/>
        <v/>
      </c>
    </row>
    <row r="19" spans="1:9" s="4" customFormat="1" ht="24" x14ac:dyDescent="0.25">
      <c r="A19" s="6" t="s">
        <v>14</v>
      </c>
      <c r="B19" s="6" t="s">
        <v>15</v>
      </c>
      <c r="C19" s="6" t="s">
        <v>25</v>
      </c>
      <c r="D19" s="6" t="s">
        <v>16</v>
      </c>
      <c r="E19" s="6" t="s">
        <v>17</v>
      </c>
      <c r="F19" s="6" t="s">
        <v>18</v>
      </c>
      <c r="G19" s="31" t="s">
        <v>19</v>
      </c>
      <c r="H19" s="31"/>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Marta de Almeida Santos</cp:lastModifiedBy>
  <cp:lastPrinted>2024-10-09T17:49:45Z</cp:lastPrinted>
  <dcterms:created xsi:type="dcterms:W3CDTF">2023-11-07T17:10:34Z</dcterms:created>
  <dcterms:modified xsi:type="dcterms:W3CDTF">2024-10-10T16:43:58Z</dcterms:modified>
</cp:coreProperties>
</file>